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7470" activeTab="2"/>
  </bookViews>
  <sheets>
    <sheet name="Results" sheetId="1" r:id="rId1"/>
    <sheet name="BTech" sheetId="2" r:id="rId2"/>
    <sheet name="DTech" sheetId="3" r:id="rId3"/>
  </sheets>
  <definedNames/>
  <calcPr fullCalcOnLoad="1"/>
</workbook>
</file>

<file path=xl/sharedStrings.xml><?xml version="1.0" encoding="utf-8"?>
<sst xmlns="http://schemas.openxmlformats.org/spreadsheetml/2006/main" count="143" uniqueCount="131">
  <si>
    <t>CEX4231</t>
  </si>
  <si>
    <t>Course</t>
  </si>
  <si>
    <t>CEX3230</t>
  </si>
  <si>
    <t>CEX3231</t>
  </si>
  <si>
    <t>CEX3232</t>
  </si>
  <si>
    <t>CEX3233</t>
  </si>
  <si>
    <t>CEX3234</t>
  </si>
  <si>
    <t>ECX3210</t>
  </si>
  <si>
    <t>MEX3211</t>
  </si>
  <si>
    <t>MEX3212</t>
  </si>
  <si>
    <t>CEX4230</t>
  </si>
  <si>
    <t>CEX4232</t>
  </si>
  <si>
    <t>CEX4233</t>
  </si>
  <si>
    <t>CEX4234</t>
  </si>
  <si>
    <t>CEX4235</t>
  </si>
  <si>
    <t>CEX4236</t>
  </si>
  <si>
    <t>Tot</t>
  </si>
  <si>
    <t>MPZ4230</t>
  </si>
  <si>
    <t>CEX5230</t>
  </si>
  <si>
    <t>CEX5231</t>
  </si>
  <si>
    <t>CEX5232</t>
  </si>
  <si>
    <t>CEX5233</t>
  </si>
  <si>
    <t>MPZ5230</t>
  </si>
  <si>
    <t>CEX6230</t>
  </si>
  <si>
    <t>CEX6331</t>
  </si>
  <si>
    <t>CEX6332</t>
  </si>
  <si>
    <t>CEX6233</t>
  </si>
  <si>
    <t>MPZ3231</t>
  </si>
  <si>
    <t>MPZ3132</t>
  </si>
  <si>
    <t>CEY6595</t>
  </si>
  <si>
    <t>CEY6496</t>
  </si>
  <si>
    <t>CEY6197</t>
  </si>
  <si>
    <t>CEY6498</t>
  </si>
  <si>
    <t>X_Cre_L5&amp;L6&gt;=45</t>
  </si>
  <si>
    <t>X_Cre_L6&gt;=18</t>
  </si>
  <si>
    <t>Y_Cre_L6&gt;=12</t>
  </si>
  <si>
    <t>Y_Cre&lt;=24</t>
  </si>
  <si>
    <t>Z_Cre&gt;=21</t>
  </si>
  <si>
    <t>Z_Cre_L5&amp;L6&gt;=6</t>
  </si>
  <si>
    <t>J_Cre&gt;=9</t>
  </si>
  <si>
    <t>J_Cre&lt;=18</t>
  </si>
  <si>
    <t>M_Cre&gt;=9</t>
  </si>
  <si>
    <t>M_Cre&lt;=18</t>
  </si>
  <si>
    <t>I_Cre&gt;=0</t>
  </si>
  <si>
    <t>I_Cre&lt;=6</t>
  </si>
  <si>
    <t>L_Cre&gt;=0</t>
  </si>
  <si>
    <t>L_Cre&lt;=6</t>
  </si>
  <si>
    <t>K_Cre&gt;=0</t>
  </si>
  <si>
    <t>K_Cre&lt;=6</t>
  </si>
  <si>
    <t>Comp_list</t>
  </si>
  <si>
    <t>X_Cre_L4L5&amp;L6&gt;=18</t>
  </si>
  <si>
    <t>Y_Cre&lt;=6</t>
  </si>
  <si>
    <t>Z_Cre&gt;=9</t>
  </si>
  <si>
    <t>J_Cre&gt;=0</t>
  </si>
  <si>
    <t>J_Cre&lt;=6</t>
  </si>
  <si>
    <t>M_Cre&gt;=0</t>
  </si>
  <si>
    <t>M_Cre&lt;=6</t>
  </si>
  <si>
    <t>X</t>
  </si>
  <si>
    <t>Y</t>
  </si>
  <si>
    <t>Z</t>
  </si>
  <si>
    <t>J</t>
  </si>
  <si>
    <t>M</t>
  </si>
  <si>
    <t>I</t>
  </si>
  <si>
    <t>W</t>
  </si>
  <si>
    <t>L</t>
  </si>
  <si>
    <t>K</t>
  </si>
  <si>
    <t>Pass</t>
  </si>
  <si>
    <t>Total</t>
  </si>
  <si>
    <t>Y_Cre_L6&gt;=0</t>
  </si>
  <si>
    <t>Comp</t>
  </si>
  <si>
    <t>To L5</t>
  </si>
  <si>
    <t>To L6</t>
  </si>
  <si>
    <t>XYZ</t>
  </si>
  <si>
    <t>XYZL4</t>
  </si>
  <si>
    <t>XYZL5</t>
  </si>
  <si>
    <t>XYZL6</t>
  </si>
  <si>
    <t>XL4</t>
  </si>
  <si>
    <t>XL5</t>
  </si>
  <si>
    <t>XL6</t>
  </si>
  <si>
    <t>YL4</t>
  </si>
  <si>
    <t>YL5</t>
  </si>
  <si>
    <t>YL6</t>
  </si>
  <si>
    <t>ZL4</t>
  </si>
  <si>
    <t>ZL5</t>
  </si>
  <si>
    <t>ZL6</t>
  </si>
  <si>
    <t>MPJ4131</t>
  </si>
  <si>
    <t>GP</t>
  </si>
  <si>
    <t>GxC</t>
  </si>
  <si>
    <t>GPA</t>
  </si>
  <si>
    <t>Standing</t>
  </si>
  <si>
    <t>Status</t>
  </si>
  <si>
    <t>VRL3200</t>
  </si>
  <si>
    <t>VRX3200</t>
  </si>
  <si>
    <t>Tot Cre&gt;=90</t>
  </si>
  <si>
    <t>(W credits Excl.)</t>
  </si>
  <si>
    <t>Cre_L4L5&amp;L6&gt;=36</t>
  </si>
  <si>
    <t>To L4</t>
  </si>
  <si>
    <t>X_Cre&gt;=60</t>
  </si>
  <si>
    <t>X_Cre&lt;=81</t>
  </si>
  <si>
    <t>Z_Cre&lt;=18</t>
  </si>
  <si>
    <t>MEW3001</t>
  </si>
  <si>
    <t>NonEx_XZ_L3&amp;L4&gt;=36</t>
  </si>
  <si>
    <t>NonEx_XZ_L4&gt;=9</t>
  </si>
  <si>
    <t>NonEx_Tot_L3&amp;L4&gt;=45</t>
  </si>
  <si>
    <t>NonEx_Tot_L4&gt;=18</t>
  </si>
  <si>
    <t>ToL3</t>
  </si>
  <si>
    <t>ToL4</t>
  </si>
  <si>
    <t>Workshop Training Ok</t>
  </si>
  <si>
    <t>In plant Training Ok</t>
  </si>
  <si>
    <t>Tot Cre&gt;=177</t>
  </si>
  <si>
    <t>Cre_L6&gt;=36</t>
  </si>
  <si>
    <t>Cre_L5&amp;L6&gt;=84</t>
  </si>
  <si>
    <t>X_Cre&gt;=114</t>
  </si>
  <si>
    <t>X_Cre&lt;=126</t>
  </si>
  <si>
    <t>Z_Cre&lt;=33</t>
  </si>
  <si>
    <t>NonEx_Cre&gt;=90</t>
  </si>
  <si>
    <t>ToL5</t>
  </si>
  <si>
    <t>ToL6</t>
  </si>
  <si>
    <t>NonEx_Cre_L5&amp;L6&gt;=42</t>
  </si>
  <si>
    <t>NonEx_XYZ_L6&gt;=18</t>
  </si>
  <si>
    <t>NonEx_XYZ_L3toL6&gt;=33</t>
  </si>
  <si>
    <t>CEW5003</t>
  </si>
  <si>
    <t>CEW4002</t>
  </si>
  <si>
    <t>TTM4239</t>
  </si>
  <si>
    <t>CEX4238</t>
  </si>
  <si>
    <t>MPJ5233</t>
  </si>
  <si>
    <t>MPJ5132</t>
  </si>
  <si>
    <t>MEK5101</t>
  </si>
  <si>
    <t>LSE3204</t>
  </si>
  <si>
    <t>MEK5201</t>
  </si>
  <si>
    <t>MEM5336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</si>
</sst>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6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178" fontId="3" fillId="0" borderId="0" xfId="0" applyNumberFormat="1" applyFont="1" applyAlignment="1">
      <alignment horizontal="left"/>
    </xf>
    <xf numFmtId="0" fontId="0" fillId="36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2" fillId="0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37"/>
        </patternFill>
      </fill>
    </dxf>
    <dxf>
      <fill>
        <patternFill>
          <bgColor indexed="11"/>
        </patternFill>
      </fill>
    </dxf>
    <dxf>
      <fill>
        <patternFill>
          <bgColor indexed="37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B1" sqref="B1:B16384"/>
    </sheetView>
  </sheetViews>
  <sheetFormatPr defaultColWidth="8.8515625" defaultRowHeight="12.75"/>
  <cols>
    <col min="1" max="1" width="9.28125" style="2" customWidth="1"/>
    <col min="2" max="2" width="5.28125" style="13" customWidth="1"/>
    <col min="3" max="3" width="3.7109375" style="13" customWidth="1"/>
    <col min="4" max="4" width="5.140625" style="13" customWidth="1"/>
    <col min="5" max="5" width="5.28125" style="2" customWidth="1"/>
    <col min="6" max="6" width="5.140625" style="2" customWidth="1"/>
    <col min="7" max="8" width="4.7109375" style="2" customWidth="1"/>
    <col min="9" max="9" width="5.00390625" style="2" customWidth="1"/>
    <col min="10" max="10" width="5.140625" style="2" customWidth="1"/>
    <col min="11" max="11" width="3.421875" style="2" customWidth="1"/>
    <col min="12" max="12" width="3.57421875" style="2" customWidth="1"/>
    <col min="13" max="14" width="3.7109375" style="2" customWidth="1"/>
    <col min="15" max="15" width="2.7109375" style="2" customWidth="1"/>
    <col min="16" max="18" width="3.7109375" style="2" customWidth="1"/>
    <col min="19" max="19" width="3.00390625" style="2" customWidth="1"/>
    <col min="20" max="21" width="3.421875" style="2" customWidth="1"/>
    <col min="22" max="22" width="3.57421875" style="2" customWidth="1"/>
    <col min="23" max="23" width="2.57421875" style="2" customWidth="1"/>
    <col min="24" max="24" width="2.7109375" style="2" customWidth="1"/>
    <col min="25" max="25" width="2.57421875" style="2" customWidth="1"/>
    <col min="26" max="26" width="2.7109375" style="2" customWidth="1"/>
    <col min="27" max="28" width="2.28125" style="2" customWidth="1"/>
    <col min="29" max="29" width="3.7109375" style="2" customWidth="1"/>
    <col min="30" max="30" width="5.00390625" style="2" customWidth="1"/>
    <col min="31" max="33" width="4.7109375" style="2" customWidth="1"/>
    <col min="34" max="34" width="3.7109375" style="2" customWidth="1"/>
    <col min="35" max="35" width="5.28125" style="2" customWidth="1"/>
    <col min="36" max="37" width="5.421875" style="2" customWidth="1"/>
    <col min="38" max="16384" width="8.8515625" style="2" customWidth="1"/>
  </cols>
  <sheetData>
    <row r="1" spans="1:37" ht="12">
      <c r="A1" s="1" t="s">
        <v>1</v>
      </c>
      <c r="B1" s="10"/>
      <c r="C1" s="10" t="s">
        <v>86</v>
      </c>
      <c r="D1" s="10" t="s">
        <v>87</v>
      </c>
      <c r="E1" s="1" t="s">
        <v>66</v>
      </c>
      <c r="F1" s="1" t="s">
        <v>69</v>
      </c>
      <c r="G1" s="1" t="s">
        <v>16</v>
      </c>
      <c r="H1" s="1" t="s">
        <v>96</v>
      </c>
      <c r="I1" s="1" t="s">
        <v>70</v>
      </c>
      <c r="J1" s="1" t="s">
        <v>71</v>
      </c>
      <c r="K1" s="1" t="s">
        <v>57</v>
      </c>
      <c r="L1" s="1" t="s">
        <v>76</v>
      </c>
      <c r="M1" s="1" t="s">
        <v>77</v>
      </c>
      <c r="N1" s="1" t="s">
        <v>78</v>
      </c>
      <c r="O1" s="1" t="s">
        <v>58</v>
      </c>
      <c r="P1" s="1" t="s">
        <v>79</v>
      </c>
      <c r="Q1" s="1" t="s">
        <v>80</v>
      </c>
      <c r="R1" s="1" t="s">
        <v>81</v>
      </c>
      <c r="S1" s="1" t="s">
        <v>59</v>
      </c>
      <c r="T1" s="1" t="s">
        <v>82</v>
      </c>
      <c r="U1" s="1" t="s">
        <v>83</v>
      </c>
      <c r="V1" s="1" t="s">
        <v>84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57</v>
      </c>
      <c r="AD1" s="1" t="s">
        <v>105</v>
      </c>
      <c r="AE1" s="1" t="s">
        <v>106</v>
      </c>
      <c r="AF1" s="1" t="s">
        <v>116</v>
      </c>
      <c r="AG1" s="1" t="s">
        <v>117</v>
      </c>
      <c r="AH1" s="1" t="s">
        <v>72</v>
      </c>
      <c r="AI1" s="1" t="s">
        <v>73</v>
      </c>
      <c r="AJ1" s="1" t="s">
        <v>74</v>
      </c>
      <c r="AK1" s="1" t="s">
        <v>75</v>
      </c>
    </row>
    <row r="2" spans="1:37" ht="12">
      <c r="A2" s="1" t="s">
        <v>67</v>
      </c>
      <c r="B2" s="10"/>
      <c r="C2" s="10"/>
      <c r="D2" s="10"/>
      <c r="E2" s="1" t="b">
        <f>OR(E3&lt;&gt;1,E4&lt;&gt;1,E5&lt;&gt;1,E6&lt;&gt;1,E7&lt;&gt;1,E8&lt;&gt;1,E9&lt;&gt;1,E10&lt;&gt;1,E11&lt;&gt;1,E12&lt;&gt;1,E16&lt;&gt;1,E17&lt;&gt;1,E18&lt;&gt;1,E28&lt;&gt;1,E30&lt;&gt;1,E31&lt;&gt;1,E32&lt;&gt;1,E33&lt;&gt;1,E34&lt;&gt;1,E35&lt;&gt;1,E36&lt;&gt;1,E37&lt;&gt;1,E38&lt;&gt;1)</f>
        <v>1</v>
      </c>
      <c r="F2" s="1"/>
      <c r="G2" s="1">
        <f>SUM(G3:G49)</f>
        <v>0</v>
      </c>
      <c r="H2" s="1">
        <f>SUM(H3:H49)</f>
        <v>0</v>
      </c>
      <c r="I2" s="1">
        <f>SUM(I3:I49)</f>
        <v>0</v>
      </c>
      <c r="J2" s="1">
        <f>SUM(J3:J49)</f>
        <v>0</v>
      </c>
      <c r="K2" s="1">
        <f aca="true" t="shared" si="0" ref="K2:AK2">SUM(K3:K49)</f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0</v>
      </c>
      <c r="AC2" s="1">
        <f t="shared" si="0"/>
        <v>0</v>
      </c>
      <c r="AD2" s="1">
        <f t="shared" si="0"/>
        <v>0</v>
      </c>
      <c r="AE2" s="1">
        <f t="shared" si="0"/>
        <v>0</v>
      </c>
      <c r="AF2" s="1">
        <f>SUM(AF3:AF49)</f>
        <v>0</v>
      </c>
      <c r="AG2" s="1">
        <f>SUM(AG3:AG49)</f>
        <v>0</v>
      </c>
      <c r="AH2" s="1">
        <f t="shared" si="0"/>
        <v>0</v>
      </c>
      <c r="AI2" s="1">
        <f t="shared" si="0"/>
        <v>0</v>
      </c>
      <c r="AJ2" s="1">
        <f t="shared" si="0"/>
        <v>0</v>
      </c>
      <c r="AK2" s="1">
        <f t="shared" si="0"/>
        <v>0</v>
      </c>
    </row>
    <row r="3" spans="1:37" ht="12">
      <c r="A3" s="6" t="s">
        <v>2</v>
      </c>
      <c r="B3" s="11"/>
      <c r="C3" s="11">
        <f>IF(B3="A+",4,IF(B3="A",4,IF(B3="A-",3.7,IF(B3="B+",3.3,IF(B3="B",3,IF(B3="B-",2.7,IF(B3="C+",2.3,IF(B3="C",2,0))))))))</f>
        <v>0</v>
      </c>
      <c r="D3" s="11">
        <f>C3*MID(A3,5,1)*3</f>
        <v>0</v>
      </c>
      <c r="E3" s="6">
        <f>IF(OR(B3="A+",B3="A",B3="A-",B3="B+",B3="B",B3="B-",B3="C+",B3="C",B3="Ex",B3="T",B3="P")=TRUE,1,0)</f>
        <v>0</v>
      </c>
      <c r="F3" s="6">
        <f>IF(OR(B3="A+",B3="A",B3="A-",B3="B+",B3="B",B3="B-",B3="C+",B3="C")=TRUE,1,0)</f>
        <v>0</v>
      </c>
      <c r="G3" s="6">
        <f>IF(E3=1,3*MID(A3,5,1),0)</f>
        <v>0</v>
      </c>
      <c r="H3" s="6">
        <f>IF(E3=1,(IF(MID(A3,4,1)="4",(3*MID(A3,5,1)),0)),0)</f>
        <v>0</v>
      </c>
      <c r="I3" s="6">
        <f>IF(E3=1,(IF(MID(A3,4,1)="5",(3*MID(A3,5,1)),0)),0)</f>
        <v>0</v>
      </c>
      <c r="J3" s="6">
        <f>IF(E3=1,(IF(MID(A3,4,1)="6",(3*MID(A3,5,1)),0)),0)</f>
        <v>0</v>
      </c>
      <c r="K3" s="6">
        <f>IF(E3=1,(IF(MID(A3,3,1)="X",(3*MID(A3,5,1)),0)),0)</f>
        <v>0</v>
      </c>
      <c r="L3" s="6">
        <f>IF(E3=1,(IF(MID(A3,3,1)="X",(IF(MID(A3,4,1)="4",3*MID(A3,5,1),0)),0)),0)</f>
        <v>0</v>
      </c>
      <c r="M3" s="6">
        <f>IF(E3=1,(IF(MID(A3,3,1)="X",(IF(MID(A3,4,1)="5",3*MID(A3,5,1),0)),0)),0)</f>
        <v>0</v>
      </c>
      <c r="N3" s="6">
        <f>IF(E3=1,(IF(MID(A3,3,1)="X",(IF(MID(A3,4,1)="6",3*MID(A3,5,1),0)),0)),0)</f>
        <v>0</v>
      </c>
      <c r="O3" s="6">
        <f>IF(E3=1,(IF(MID(A3,3,1)="Y",(3*MID(A3,5,1)),0)),0)</f>
        <v>0</v>
      </c>
      <c r="P3" s="6">
        <f>IF(E3=1,(IF(MID(A3,3,1)="Y",(IF(MID(A3,4,1)="4",3*MID(A3,5,1),0)),0)),0)</f>
        <v>0</v>
      </c>
      <c r="Q3" s="6">
        <f>IF(E3=1,(IF(MID(A3,3,1)="Y",(IF(MID(A3,4,1)="5",3*MID(A3,5,1),0)),0)),0)</f>
        <v>0</v>
      </c>
      <c r="R3" s="6">
        <f>IF(E3=1,(IF(MID(A3,3,1)="Y",(IF(MID(A3,4,1)="6",3*MID(A3,5,1),0)),0)),0)</f>
        <v>0</v>
      </c>
      <c r="S3" s="6">
        <f>IF(E3=1,(IF(MID(A3,3,1)="Z",(3*MID(A3,5,1)),0)),0)</f>
        <v>0</v>
      </c>
      <c r="T3" s="6">
        <f>IF(E3=1,(IF(MID(A3,3,1)="Z",(IF(MID(A3,4,1)="4",3*MID(A3,5,1),0)),0)),0)</f>
        <v>0</v>
      </c>
      <c r="U3" s="6">
        <f>IF(E3=1,(IF(MID(A3,3,1)="Z",(IF(MID(A3,4,1)="5",3*MID(A3,5,1),0)),0)),0)</f>
        <v>0</v>
      </c>
      <c r="V3" s="6">
        <f>IF(E3=1,(IF(MID(A3,3,1)="Z",(IF(MID(A3,4,1)="6",3*MID(A3,5,1),0)),0)),0)</f>
        <v>0</v>
      </c>
      <c r="W3" s="6">
        <f>IF(E3=1,(IF(MID(A3,3,1)="J",(3*MID(A3,5,1)),0)),0)</f>
        <v>0</v>
      </c>
      <c r="X3" s="6">
        <f>IF(E3=1,(IF(MID(A3,3,1)="M",(3*MID(A3,5,1)),0)),0)</f>
        <v>0</v>
      </c>
      <c r="Y3" s="6">
        <f>IF(E3=1,(IF(MID(A3,3,1)="I",(3*MID(A3,5,1)),0)),0)</f>
        <v>0</v>
      </c>
      <c r="Z3" s="6">
        <f>IF(E3=1,(IF(MID(A3,3,1)="W",(3*MID(A3,5,1)),0)),0)</f>
        <v>0</v>
      </c>
      <c r="AA3" s="6">
        <f>IF(E3=1,(IF(MID(A3,3,1)="L",(3*MID(A3,5,1)),0)),0)</f>
        <v>0</v>
      </c>
      <c r="AB3" s="6">
        <f>IF(E3=1,(IF(MID(A3,3,1)="K",(3*MID(A3,5,1)),0)),0)</f>
        <v>0</v>
      </c>
      <c r="AC3" s="6">
        <f>IF(F3=1,(K3),0)</f>
        <v>0</v>
      </c>
      <c r="AD3" s="6">
        <f>IF(F3=1,(IF(MID(A3,4,1)="3",(3*MID(A3,5,1)),0)),0)</f>
        <v>0</v>
      </c>
      <c r="AE3" s="6">
        <f>IF(F3=1,(IF(MID(A3,4,1)="4",(3*MID(A3,5,1)),0)),0)</f>
        <v>0</v>
      </c>
      <c r="AF3" s="6">
        <f>IF(F3=1,(IF(MID(A3,4,1)="5",(3*MID(A3,5,1)),0)),0)</f>
        <v>0</v>
      </c>
      <c r="AG3" s="6">
        <f>IF(F3=1,(IF(MID(A3,4,1)="6",(3*MID(A3,5,1)),0)),0)</f>
        <v>0</v>
      </c>
      <c r="AH3" s="6">
        <f>IF(F3=1,(K3+O3+S3),0)</f>
        <v>0</v>
      </c>
      <c r="AI3" s="6">
        <f>IF(F3=1,(L3+P3+T3),0)</f>
        <v>0</v>
      </c>
      <c r="AJ3" s="6">
        <f>IF(F3=1,(M3+Q3+U3),0)</f>
        <v>0</v>
      </c>
      <c r="AK3" s="6">
        <f>IF(F3=1,(N3+R3+V3),0)</f>
        <v>0</v>
      </c>
    </row>
    <row r="4" spans="1:37" ht="12">
      <c r="A4" s="6" t="s">
        <v>3</v>
      </c>
      <c r="B4" s="11"/>
      <c r="C4" s="11">
        <f aca="true" t="shared" si="1" ref="C4:C49">IF(B4="A+",4,IF(B4="A",4,IF(B4="A-",3.7,IF(B4="B+",3.3,IF(B4="B",3,IF(B4="B-",2.7,IF(B4="C+",2.3,IF(B4="C",2,0))))))))</f>
        <v>0</v>
      </c>
      <c r="D4" s="11">
        <f aca="true" t="shared" si="2" ref="D4:D49">C4*MID(A4,5,1)*3</f>
        <v>0</v>
      </c>
      <c r="E4" s="6">
        <f aca="true" t="shared" si="3" ref="E4:E49">IF(OR(B4="A+",B4="A",B4="A-",B4="B+",B4="B",B4="B-",B4="C+",B4="C",B4="Ex",B4="T",B4="P")=TRUE,1,0)</f>
        <v>0</v>
      </c>
      <c r="F4" s="6">
        <f aca="true" t="shared" si="4" ref="F4:F49">IF(OR(B4="A+",B4="A",B4="A-",B4="B+",B4="B",B4="B-",B4="C+",B4="C")=TRUE,1,0)</f>
        <v>0</v>
      </c>
      <c r="G4" s="6">
        <f aca="true" t="shared" si="5" ref="G4:G49">IF(E4=1,3*MID(A4,5,1),0)</f>
        <v>0</v>
      </c>
      <c r="H4" s="6">
        <f aca="true" t="shared" si="6" ref="H4:H49">IF(E4=1,(IF(MID(A4,4,1)="4",(3*MID(A4,5,1)),0)),0)</f>
        <v>0</v>
      </c>
      <c r="I4" s="6">
        <f aca="true" t="shared" si="7" ref="I4:I49">IF(E4=1,(IF(MID(A4,4,1)="5",(3*MID(A4,5,1)),0)),0)</f>
        <v>0</v>
      </c>
      <c r="J4" s="6">
        <f aca="true" t="shared" si="8" ref="J4:J49">IF(E4=1,(IF(MID(A4,4,1)="6",(3*MID(A4,5,1)),0)),0)</f>
        <v>0</v>
      </c>
      <c r="K4" s="6">
        <f aca="true" t="shared" si="9" ref="K4:K49">IF(E4=1,(IF(MID(A4,3,1)="X",(3*MID(A4,5,1)),0)),0)</f>
        <v>0</v>
      </c>
      <c r="L4" s="6">
        <f aca="true" t="shared" si="10" ref="L4:L49">IF(E4=1,(IF(MID(A4,3,1)="X",(IF(MID(A4,4,1)="4",3*MID(A4,5,1),0)),0)),0)</f>
        <v>0</v>
      </c>
      <c r="M4" s="6">
        <f aca="true" t="shared" si="11" ref="M4:M49">IF(E4=1,(IF(MID(A4,3,1)="X",(IF(MID(A4,4,1)="5",3*MID(A4,5,1),0)),0)),0)</f>
        <v>0</v>
      </c>
      <c r="N4" s="6">
        <f aca="true" t="shared" si="12" ref="N4:N49">IF(E4=1,(IF(MID(A4,3,1)="X",(IF(MID(A4,4,1)="6",3*MID(A4,5,1),0)),0)),0)</f>
        <v>0</v>
      </c>
      <c r="O4" s="6">
        <f aca="true" t="shared" si="13" ref="O4:O49">IF(E4=1,(IF(MID(A4,3,1)="Y",(3*MID(A4,5,1)),0)),0)</f>
        <v>0</v>
      </c>
      <c r="P4" s="6">
        <f aca="true" t="shared" si="14" ref="P4:P49">IF(E4=1,(IF(MID(A4,3,1)="Y",(IF(MID(A4,4,1)="4",3*MID(A4,5,1),0)),0)),0)</f>
        <v>0</v>
      </c>
      <c r="Q4" s="6">
        <f aca="true" t="shared" si="15" ref="Q4:Q49">IF(E4=1,(IF(MID(A4,3,1)="Y",(IF(MID(A4,4,1)="5",3*MID(A4,5,1),0)),0)),0)</f>
        <v>0</v>
      </c>
      <c r="R4" s="6">
        <f aca="true" t="shared" si="16" ref="R4:R49">IF(E4=1,(IF(MID(A4,3,1)="Y",(IF(MID(A4,4,1)="6",3*MID(A4,5,1),0)),0)),0)</f>
        <v>0</v>
      </c>
      <c r="S4" s="6">
        <f aca="true" t="shared" si="17" ref="S4:S49">IF(E4=1,(IF(MID(A4,3,1)="Z",(3*MID(A4,5,1)),0)),0)</f>
        <v>0</v>
      </c>
      <c r="T4" s="6">
        <f aca="true" t="shared" si="18" ref="T4:T49">IF(E4=1,(IF(MID(A4,3,1)="Z",(IF(MID(A4,4,1)="4",3*MID(A4,5,1),0)),0)),0)</f>
        <v>0</v>
      </c>
      <c r="U4" s="6">
        <f aca="true" t="shared" si="19" ref="U4:U49">IF(E4=1,(IF(MID(A4,3,1)="Z",(IF(MID(A4,4,1)="5",3*MID(A4,5,1),0)),0)),0)</f>
        <v>0</v>
      </c>
      <c r="V4" s="6">
        <f aca="true" t="shared" si="20" ref="V4:V49">IF(E4=1,(IF(MID(A4,3,1)="Z",(IF(MID(A4,4,1)="6",3*MID(A4,5,1),0)),0)),0)</f>
        <v>0</v>
      </c>
      <c r="W4" s="6">
        <f aca="true" t="shared" si="21" ref="W4:W49">IF(E4=1,(IF(MID(A4,3,1)="J",(3*MID(A4,5,1)),0)),0)</f>
        <v>0</v>
      </c>
      <c r="X4" s="6">
        <f aca="true" t="shared" si="22" ref="X4:X49">IF(E4=1,(IF(MID(A4,3,1)="M",(3*MID(A4,5,1)),0)),0)</f>
        <v>0</v>
      </c>
      <c r="Y4" s="6">
        <f aca="true" t="shared" si="23" ref="Y4:Y49">IF(E4=1,(IF(MID(A4,3,1)="I",(3*MID(A4,5,1)),0)),0)</f>
        <v>0</v>
      </c>
      <c r="Z4" s="6">
        <f aca="true" t="shared" si="24" ref="Z4:Z49">IF(E4=1,(IF(MID(A4,3,1)="W",(3*MID(A4,5,1)),0)),0)</f>
        <v>0</v>
      </c>
      <c r="AA4" s="6">
        <f aca="true" t="shared" si="25" ref="AA4:AA49">IF(E4=1,(IF(MID(A4,3,1)="L",(3*MID(A4,5,1)),0)),0)</f>
        <v>0</v>
      </c>
      <c r="AB4" s="6">
        <f aca="true" t="shared" si="26" ref="AB4:AB49">IF(E4=1,(IF(MID(A4,3,1)="K",(3*MID(A4,5,1)),0)),0)</f>
        <v>0</v>
      </c>
      <c r="AC4" s="6">
        <f aca="true" t="shared" si="27" ref="AC4:AC49">IF(F4=1,(K4),0)</f>
        <v>0</v>
      </c>
      <c r="AD4" s="6">
        <f aca="true" t="shared" si="28" ref="AD4:AD49">IF(F4=1,(IF(MID(A4,4,1)="3",(3*MID(A4,5,1)),0)),0)</f>
        <v>0</v>
      </c>
      <c r="AE4" s="6">
        <f aca="true" t="shared" si="29" ref="AE4:AE49">IF(F4=1,(IF(MID(A4,4,1)="4",(3*MID(A4,5,1)),0)),0)</f>
        <v>0</v>
      </c>
      <c r="AF4" s="6">
        <f aca="true" t="shared" si="30" ref="AF4:AF49">IF(F4=1,(IF(MID(A4,4,1)="5",(3*MID(A4,5,1)),0)),0)</f>
        <v>0</v>
      </c>
      <c r="AG4" s="6">
        <f aca="true" t="shared" si="31" ref="AG4:AG49">IF(F4=1,(IF(MID(A4,4,1)="6",(3*MID(A4,5,1)),0)),0)</f>
        <v>0</v>
      </c>
      <c r="AH4" s="6">
        <f aca="true" t="shared" si="32" ref="AH4:AH49">IF(F4=1,(K4+O4+S4),0)</f>
        <v>0</v>
      </c>
      <c r="AI4" s="6">
        <f aca="true" t="shared" si="33" ref="AI4:AI49">IF(F4=1,(L4+P4+T4),0)</f>
        <v>0</v>
      </c>
      <c r="AJ4" s="6">
        <f aca="true" t="shared" si="34" ref="AJ4:AJ49">IF(F4=1,(M4+Q4+U4),0)</f>
        <v>0</v>
      </c>
      <c r="AK4" s="6">
        <f aca="true" t="shared" si="35" ref="AK4:AK49">IF(F4=1,(N4+R4+V4),0)</f>
        <v>0</v>
      </c>
    </row>
    <row r="5" spans="1:37" ht="12">
      <c r="A5" s="5" t="s">
        <v>4</v>
      </c>
      <c r="B5" s="11"/>
      <c r="C5" s="12">
        <f t="shared" si="1"/>
        <v>0</v>
      </c>
      <c r="D5" s="12">
        <f t="shared" si="2"/>
        <v>0</v>
      </c>
      <c r="E5" s="5">
        <f t="shared" si="3"/>
        <v>0</v>
      </c>
      <c r="F5" s="5">
        <f t="shared" si="4"/>
        <v>0</v>
      </c>
      <c r="G5" s="5">
        <f t="shared" si="5"/>
        <v>0</v>
      </c>
      <c r="H5" s="5">
        <f t="shared" si="6"/>
        <v>0</v>
      </c>
      <c r="I5" s="5">
        <f t="shared" si="7"/>
        <v>0</v>
      </c>
      <c r="J5" s="5">
        <f t="shared" si="8"/>
        <v>0</v>
      </c>
      <c r="K5" s="5">
        <f t="shared" si="9"/>
        <v>0</v>
      </c>
      <c r="L5" s="5">
        <f t="shared" si="10"/>
        <v>0</v>
      </c>
      <c r="M5" s="5">
        <f t="shared" si="11"/>
        <v>0</v>
      </c>
      <c r="N5" s="5">
        <f t="shared" si="12"/>
        <v>0</v>
      </c>
      <c r="O5" s="5">
        <f t="shared" si="13"/>
        <v>0</v>
      </c>
      <c r="P5" s="5">
        <f t="shared" si="14"/>
        <v>0</v>
      </c>
      <c r="Q5" s="5">
        <f t="shared" si="15"/>
        <v>0</v>
      </c>
      <c r="R5" s="5">
        <f t="shared" si="16"/>
        <v>0</v>
      </c>
      <c r="S5" s="5">
        <f t="shared" si="17"/>
        <v>0</v>
      </c>
      <c r="T5" s="5">
        <f t="shared" si="18"/>
        <v>0</v>
      </c>
      <c r="U5" s="5">
        <f t="shared" si="19"/>
        <v>0</v>
      </c>
      <c r="V5" s="5">
        <f t="shared" si="20"/>
        <v>0</v>
      </c>
      <c r="W5" s="5">
        <f t="shared" si="21"/>
        <v>0</v>
      </c>
      <c r="X5" s="5">
        <f t="shared" si="22"/>
        <v>0</v>
      </c>
      <c r="Y5" s="5">
        <f t="shared" si="23"/>
        <v>0</v>
      </c>
      <c r="Z5" s="5">
        <f t="shared" si="24"/>
        <v>0</v>
      </c>
      <c r="AA5" s="5">
        <f t="shared" si="25"/>
        <v>0</v>
      </c>
      <c r="AB5" s="5">
        <f t="shared" si="26"/>
        <v>0</v>
      </c>
      <c r="AC5" s="5">
        <f t="shared" si="27"/>
        <v>0</v>
      </c>
      <c r="AD5" s="5">
        <f t="shared" si="28"/>
        <v>0</v>
      </c>
      <c r="AE5" s="5">
        <f t="shared" si="29"/>
        <v>0</v>
      </c>
      <c r="AF5" s="5">
        <f t="shared" si="30"/>
        <v>0</v>
      </c>
      <c r="AG5" s="5">
        <f t="shared" si="31"/>
        <v>0</v>
      </c>
      <c r="AH5" s="5">
        <f t="shared" si="32"/>
        <v>0</v>
      </c>
      <c r="AI5" s="5">
        <f t="shared" si="33"/>
        <v>0</v>
      </c>
      <c r="AJ5" s="5">
        <f t="shared" si="34"/>
        <v>0</v>
      </c>
      <c r="AK5" s="5">
        <f t="shared" si="35"/>
        <v>0</v>
      </c>
    </row>
    <row r="6" spans="1:37" ht="12">
      <c r="A6" s="6" t="s">
        <v>5</v>
      </c>
      <c r="B6" s="11"/>
      <c r="C6" s="11">
        <f t="shared" si="1"/>
        <v>0</v>
      </c>
      <c r="D6" s="11">
        <f t="shared" si="2"/>
        <v>0</v>
      </c>
      <c r="E6" s="6">
        <f t="shared" si="3"/>
        <v>0</v>
      </c>
      <c r="F6" s="6">
        <f t="shared" si="4"/>
        <v>0</v>
      </c>
      <c r="G6" s="6">
        <f t="shared" si="5"/>
        <v>0</v>
      </c>
      <c r="H6" s="6">
        <f t="shared" si="6"/>
        <v>0</v>
      </c>
      <c r="I6" s="6">
        <f t="shared" si="7"/>
        <v>0</v>
      </c>
      <c r="J6" s="6">
        <f t="shared" si="8"/>
        <v>0</v>
      </c>
      <c r="K6" s="6">
        <f t="shared" si="9"/>
        <v>0</v>
      </c>
      <c r="L6" s="6">
        <f t="shared" si="10"/>
        <v>0</v>
      </c>
      <c r="M6" s="6">
        <f t="shared" si="11"/>
        <v>0</v>
      </c>
      <c r="N6" s="6">
        <f t="shared" si="12"/>
        <v>0</v>
      </c>
      <c r="O6" s="6">
        <f t="shared" si="13"/>
        <v>0</v>
      </c>
      <c r="P6" s="6">
        <f t="shared" si="14"/>
        <v>0</v>
      </c>
      <c r="Q6" s="6">
        <f t="shared" si="15"/>
        <v>0</v>
      </c>
      <c r="R6" s="6">
        <f t="shared" si="16"/>
        <v>0</v>
      </c>
      <c r="S6" s="6">
        <f t="shared" si="17"/>
        <v>0</v>
      </c>
      <c r="T6" s="6">
        <f t="shared" si="18"/>
        <v>0</v>
      </c>
      <c r="U6" s="6">
        <f t="shared" si="19"/>
        <v>0</v>
      </c>
      <c r="V6" s="6">
        <f t="shared" si="20"/>
        <v>0</v>
      </c>
      <c r="W6" s="6">
        <f t="shared" si="21"/>
        <v>0</v>
      </c>
      <c r="X6" s="6">
        <f t="shared" si="22"/>
        <v>0</v>
      </c>
      <c r="Y6" s="6">
        <f t="shared" si="23"/>
        <v>0</v>
      </c>
      <c r="Z6" s="6">
        <f t="shared" si="24"/>
        <v>0</v>
      </c>
      <c r="AA6" s="6">
        <f t="shared" si="25"/>
        <v>0</v>
      </c>
      <c r="AB6" s="6">
        <f t="shared" si="26"/>
        <v>0</v>
      </c>
      <c r="AC6" s="6">
        <f t="shared" si="27"/>
        <v>0</v>
      </c>
      <c r="AD6" s="6">
        <f t="shared" si="28"/>
        <v>0</v>
      </c>
      <c r="AE6" s="6">
        <f t="shared" si="29"/>
        <v>0</v>
      </c>
      <c r="AF6" s="6">
        <f t="shared" si="30"/>
        <v>0</v>
      </c>
      <c r="AG6" s="6">
        <f t="shared" si="31"/>
        <v>0</v>
      </c>
      <c r="AH6" s="6">
        <f t="shared" si="32"/>
        <v>0</v>
      </c>
      <c r="AI6" s="6">
        <f t="shared" si="33"/>
        <v>0</v>
      </c>
      <c r="AJ6" s="6">
        <f t="shared" si="34"/>
        <v>0</v>
      </c>
      <c r="AK6" s="6">
        <f t="shared" si="35"/>
        <v>0</v>
      </c>
    </row>
    <row r="7" spans="1:37" ht="12">
      <c r="A7" s="6" t="s">
        <v>6</v>
      </c>
      <c r="B7" s="11"/>
      <c r="C7" s="11">
        <f t="shared" si="1"/>
        <v>0</v>
      </c>
      <c r="D7" s="11">
        <f t="shared" si="2"/>
        <v>0</v>
      </c>
      <c r="E7" s="6">
        <f t="shared" si="3"/>
        <v>0</v>
      </c>
      <c r="F7" s="6">
        <f t="shared" si="4"/>
        <v>0</v>
      </c>
      <c r="G7" s="6">
        <f t="shared" si="5"/>
        <v>0</v>
      </c>
      <c r="H7" s="6">
        <f t="shared" si="6"/>
        <v>0</v>
      </c>
      <c r="I7" s="6">
        <f t="shared" si="7"/>
        <v>0</v>
      </c>
      <c r="J7" s="6">
        <f t="shared" si="8"/>
        <v>0</v>
      </c>
      <c r="K7" s="6">
        <f t="shared" si="9"/>
        <v>0</v>
      </c>
      <c r="L7" s="6">
        <f t="shared" si="10"/>
        <v>0</v>
      </c>
      <c r="M7" s="6">
        <f t="shared" si="11"/>
        <v>0</v>
      </c>
      <c r="N7" s="6">
        <f t="shared" si="12"/>
        <v>0</v>
      </c>
      <c r="O7" s="6">
        <f t="shared" si="13"/>
        <v>0</v>
      </c>
      <c r="P7" s="6">
        <f t="shared" si="14"/>
        <v>0</v>
      </c>
      <c r="Q7" s="6">
        <f t="shared" si="15"/>
        <v>0</v>
      </c>
      <c r="R7" s="6">
        <f t="shared" si="16"/>
        <v>0</v>
      </c>
      <c r="S7" s="6">
        <f t="shared" si="17"/>
        <v>0</v>
      </c>
      <c r="T7" s="6">
        <f t="shared" si="18"/>
        <v>0</v>
      </c>
      <c r="U7" s="6">
        <f t="shared" si="19"/>
        <v>0</v>
      </c>
      <c r="V7" s="6">
        <f t="shared" si="20"/>
        <v>0</v>
      </c>
      <c r="W7" s="6">
        <f t="shared" si="21"/>
        <v>0</v>
      </c>
      <c r="X7" s="6">
        <f t="shared" si="22"/>
        <v>0</v>
      </c>
      <c r="Y7" s="6">
        <f t="shared" si="23"/>
        <v>0</v>
      </c>
      <c r="Z7" s="6">
        <f t="shared" si="24"/>
        <v>0</v>
      </c>
      <c r="AA7" s="6">
        <f t="shared" si="25"/>
        <v>0</v>
      </c>
      <c r="AB7" s="6">
        <f t="shared" si="26"/>
        <v>0</v>
      </c>
      <c r="AC7" s="6">
        <f t="shared" si="27"/>
        <v>0</v>
      </c>
      <c r="AD7" s="6">
        <f t="shared" si="28"/>
        <v>0</v>
      </c>
      <c r="AE7" s="6">
        <f t="shared" si="29"/>
        <v>0</v>
      </c>
      <c r="AF7" s="6">
        <f t="shared" si="30"/>
        <v>0</v>
      </c>
      <c r="AG7" s="6">
        <f t="shared" si="31"/>
        <v>0</v>
      </c>
      <c r="AH7" s="6">
        <f t="shared" si="32"/>
        <v>0</v>
      </c>
      <c r="AI7" s="6">
        <f t="shared" si="33"/>
        <v>0</v>
      </c>
      <c r="AJ7" s="6">
        <f t="shared" si="34"/>
        <v>0</v>
      </c>
      <c r="AK7" s="6">
        <f t="shared" si="35"/>
        <v>0</v>
      </c>
    </row>
    <row r="8" spans="1:37" ht="12">
      <c r="A8" s="6" t="s">
        <v>7</v>
      </c>
      <c r="B8" s="11"/>
      <c r="C8" s="11">
        <f t="shared" si="1"/>
        <v>0</v>
      </c>
      <c r="D8" s="11">
        <f t="shared" si="2"/>
        <v>0</v>
      </c>
      <c r="E8" s="6">
        <f t="shared" si="3"/>
        <v>0</v>
      </c>
      <c r="F8" s="6">
        <f t="shared" si="4"/>
        <v>0</v>
      </c>
      <c r="G8" s="6">
        <f t="shared" si="5"/>
        <v>0</v>
      </c>
      <c r="H8" s="6">
        <f t="shared" si="6"/>
        <v>0</v>
      </c>
      <c r="I8" s="6">
        <f t="shared" si="7"/>
        <v>0</v>
      </c>
      <c r="J8" s="6">
        <f t="shared" si="8"/>
        <v>0</v>
      </c>
      <c r="K8" s="6">
        <f t="shared" si="9"/>
        <v>0</v>
      </c>
      <c r="L8" s="6">
        <f t="shared" si="10"/>
        <v>0</v>
      </c>
      <c r="M8" s="6">
        <f t="shared" si="11"/>
        <v>0</v>
      </c>
      <c r="N8" s="6">
        <f t="shared" si="12"/>
        <v>0</v>
      </c>
      <c r="O8" s="6">
        <f t="shared" si="13"/>
        <v>0</v>
      </c>
      <c r="P8" s="6">
        <f t="shared" si="14"/>
        <v>0</v>
      </c>
      <c r="Q8" s="6">
        <f t="shared" si="15"/>
        <v>0</v>
      </c>
      <c r="R8" s="6">
        <f t="shared" si="16"/>
        <v>0</v>
      </c>
      <c r="S8" s="6">
        <f t="shared" si="17"/>
        <v>0</v>
      </c>
      <c r="T8" s="6">
        <f t="shared" si="18"/>
        <v>0</v>
      </c>
      <c r="U8" s="6">
        <f t="shared" si="19"/>
        <v>0</v>
      </c>
      <c r="V8" s="6">
        <f t="shared" si="20"/>
        <v>0</v>
      </c>
      <c r="W8" s="6">
        <f t="shared" si="21"/>
        <v>0</v>
      </c>
      <c r="X8" s="6">
        <f t="shared" si="22"/>
        <v>0</v>
      </c>
      <c r="Y8" s="6">
        <f t="shared" si="23"/>
        <v>0</v>
      </c>
      <c r="Z8" s="6">
        <f t="shared" si="24"/>
        <v>0</v>
      </c>
      <c r="AA8" s="6">
        <f t="shared" si="25"/>
        <v>0</v>
      </c>
      <c r="AB8" s="6">
        <f t="shared" si="26"/>
        <v>0</v>
      </c>
      <c r="AC8" s="6">
        <f t="shared" si="27"/>
        <v>0</v>
      </c>
      <c r="AD8" s="6">
        <f t="shared" si="28"/>
        <v>0</v>
      </c>
      <c r="AE8" s="6">
        <f t="shared" si="29"/>
        <v>0</v>
      </c>
      <c r="AF8" s="6">
        <f t="shared" si="30"/>
        <v>0</v>
      </c>
      <c r="AG8" s="6">
        <f t="shared" si="31"/>
        <v>0</v>
      </c>
      <c r="AH8" s="6">
        <f t="shared" si="32"/>
        <v>0</v>
      </c>
      <c r="AI8" s="6">
        <f t="shared" si="33"/>
        <v>0</v>
      </c>
      <c r="AJ8" s="6">
        <f t="shared" si="34"/>
        <v>0</v>
      </c>
      <c r="AK8" s="6">
        <f t="shared" si="35"/>
        <v>0</v>
      </c>
    </row>
    <row r="9" spans="1:37" ht="12">
      <c r="A9" s="6" t="s">
        <v>8</v>
      </c>
      <c r="B9" s="11"/>
      <c r="C9" s="11">
        <f t="shared" si="1"/>
        <v>0</v>
      </c>
      <c r="D9" s="11">
        <f t="shared" si="2"/>
        <v>0</v>
      </c>
      <c r="E9" s="6">
        <f t="shared" si="3"/>
        <v>0</v>
      </c>
      <c r="F9" s="6">
        <f t="shared" si="4"/>
        <v>0</v>
      </c>
      <c r="G9" s="6">
        <f t="shared" si="5"/>
        <v>0</v>
      </c>
      <c r="H9" s="6">
        <f t="shared" si="6"/>
        <v>0</v>
      </c>
      <c r="I9" s="6">
        <f t="shared" si="7"/>
        <v>0</v>
      </c>
      <c r="J9" s="6">
        <f t="shared" si="8"/>
        <v>0</v>
      </c>
      <c r="K9" s="6">
        <f t="shared" si="9"/>
        <v>0</v>
      </c>
      <c r="L9" s="6">
        <f t="shared" si="10"/>
        <v>0</v>
      </c>
      <c r="M9" s="6">
        <f t="shared" si="11"/>
        <v>0</v>
      </c>
      <c r="N9" s="6">
        <f t="shared" si="12"/>
        <v>0</v>
      </c>
      <c r="O9" s="6">
        <f t="shared" si="13"/>
        <v>0</v>
      </c>
      <c r="P9" s="6">
        <f t="shared" si="14"/>
        <v>0</v>
      </c>
      <c r="Q9" s="6">
        <f t="shared" si="15"/>
        <v>0</v>
      </c>
      <c r="R9" s="6">
        <f t="shared" si="16"/>
        <v>0</v>
      </c>
      <c r="S9" s="6">
        <f t="shared" si="17"/>
        <v>0</v>
      </c>
      <c r="T9" s="6">
        <f t="shared" si="18"/>
        <v>0</v>
      </c>
      <c r="U9" s="6">
        <f t="shared" si="19"/>
        <v>0</v>
      </c>
      <c r="V9" s="6">
        <f t="shared" si="20"/>
        <v>0</v>
      </c>
      <c r="W9" s="6">
        <f t="shared" si="21"/>
        <v>0</v>
      </c>
      <c r="X9" s="6">
        <f t="shared" si="22"/>
        <v>0</v>
      </c>
      <c r="Y9" s="6">
        <f t="shared" si="23"/>
        <v>0</v>
      </c>
      <c r="Z9" s="6">
        <f t="shared" si="24"/>
        <v>0</v>
      </c>
      <c r="AA9" s="6">
        <f t="shared" si="25"/>
        <v>0</v>
      </c>
      <c r="AB9" s="6">
        <f t="shared" si="26"/>
        <v>0</v>
      </c>
      <c r="AC9" s="6">
        <f t="shared" si="27"/>
        <v>0</v>
      </c>
      <c r="AD9" s="6">
        <f t="shared" si="28"/>
        <v>0</v>
      </c>
      <c r="AE9" s="6">
        <f t="shared" si="29"/>
        <v>0</v>
      </c>
      <c r="AF9" s="6">
        <f t="shared" si="30"/>
        <v>0</v>
      </c>
      <c r="AG9" s="6">
        <f t="shared" si="31"/>
        <v>0</v>
      </c>
      <c r="AH9" s="6">
        <f t="shared" si="32"/>
        <v>0</v>
      </c>
      <c r="AI9" s="6">
        <f t="shared" si="33"/>
        <v>0</v>
      </c>
      <c r="AJ9" s="6">
        <f t="shared" si="34"/>
        <v>0</v>
      </c>
      <c r="AK9" s="6">
        <f t="shared" si="35"/>
        <v>0</v>
      </c>
    </row>
    <row r="10" spans="1:37" ht="12">
      <c r="A10" s="6" t="s">
        <v>9</v>
      </c>
      <c r="B10" s="11"/>
      <c r="C10" s="11">
        <f t="shared" si="1"/>
        <v>0</v>
      </c>
      <c r="D10" s="11">
        <f t="shared" si="2"/>
        <v>0</v>
      </c>
      <c r="E10" s="6">
        <f t="shared" si="3"/>
        <v>0</v>
      </c>
      <c r="F10" s="6">
        <f t="shared" si="4"/>
        <v>0</v>
      </c>
      <c r="G10" s="6">
        <f t="shared" si="5"/>
        <v>0</v>
      </c>
      <c r="H10" s="6">
        <f t="shared" si="6"/>
        <v>0</v>
      </c>
      <c r="I10" s="6">
        <f t="shared" si="7"/>
        <v>0</v>
      </c>
      <c r="J10" s="6">
        <f t="shared" si="8"/>
        <v>0</v>
      </c>
      <c r="K10" s="6">
        <f t="shared" si="9"/>
        <v>0</v>
      </c>
      <c r="L10" s="6">
        <f t="shared" si="10"/>
        <v>0</v>
      </c>
      <c r="M10" s="6">
        <f t="shared" si="11"/>
        <v>0</v>
      </c>
      <c r="N10" s="6">
        <f t="shared" si="12"/>
        <v>0</v>
      </c>
      <c r="O10" s="6">
        <f t="shared" si="13"/>
        <v>0</v>
      </c>
      <c r="P10" s="6">
        <f t="shared" si="14"/>
        <v>0</v>
      </c>
      <c r="Q10" s="6">
        <f t="shared" si="15"/>
        <v>0</v>
      </c>
      <c r="R10" s="6">
        <f t="shared" si="16"/>
        <v>0</v>
      </c>
      <c r="S10" s="6">
        <f t="shared" si="17"/>
        <v>0</v>
      </c>
      <c r="T10" s="6">
        <f t="shared" si="18"/>
        <v>0</v>
      </c>
      <c r="U10" s="6">
        <f t="shared" si="19"/>
        <v>0</v>
      </c>
      <c r="V10" s="6">
        <f t="shared" si="20"/>
        <v>0</v>
      </c>
      <c r="W10" s="6">
        <f t="shared" si="21"/>
        <v>0</v>
      </c>
      <c r="X10" s="6">
        <f t="shared" si="22"/>
        <v>0</v>
      </c>
      <c r="Y10" s="6">
        <f t="shared" si="23"/>
        <v>0</v>
      </c>
      <c r="Z10" s="6">
        <f t="shared" si="24"/>
        <v>0</v>
      </c>
      <c r="AA10" s="6">
        <f t="shared" si="25"/>
        <v>0</v>
      </c>
      <c r="AB10" s="6">
        <f t="shared" si="26"/>
        <v>0</v>
      </c>
      <c r="AC10" s="6">
        <f t="shared" si="27"/>
        <v>0</v>
      </c>
      <c r="AD10" s="6">
        <f t="shared" si="28"/>
        <v>0</v>
      </c>
      <c r="AE10" s="6">
        <f t="shared" si="29"/>
        <v>0</v>
      </c>
      <c r="AF10" s="6">
        <f t="shared" si="30"/>
        <v>0</v>
      </c>
      <c r="AG10" s="6">
        <f t="shared" si="31"/>
        <v>0</v>
      </c>
      <c r="AH10" s="6">
        <f t="shared" si="32"/>
        <v>0</v>
      </c>
      <c r="AI10" s="6">
        <f t="shared" si="33"/>
        <v>0</v>
      </c>
      <c r="AJ10" s="6">
        <f t="shared" si="34"/>
        <v>0</v>
      </c>
      <c r="AK10" s="6">
        <f t="shared" si="35"/>
        <v>0</v>
      </c>
    </row>
    <row r="11" spans="1:37" ht="12">
      <c r="A11" s="6" t="s">
        <v>27</v>
      </c>
      <c r="B11" s="11"/>
      <c r="C11" s="11">
        <f t="shared" si="1"/>
        <v>0</v>
      </c>
      <c r="D11" s="11">
        <f t="shared" si="2"/>
        <v>0</v>
      </c>
      <c r="E11" s="6">
        <f t="shared" si="3"/>
        <v>0</v>
      </c>
      <c r="F11" s="6">
        <f t="shared" si="4"/>
        <v>0</v>
      </c>
      <c r="G11" s="6">
        <f t="shared" si="5"/>
        <v>0</v>
      </c>
      <c r="H11" s="6">
        <f t="shared" si="6"/>
        <v>0</v>
      </c>
      <c r="I11" s="6">
        <f t="shared" si="7"/>
        <v>0</v>
      </c>
      <c r="J11" s="6">
        <f t="shared" si="8"/>
        <v>0</v>
      </c>
      <c r="K11" s="6">
        <f t="shared" si="9"/>
        <v>0</v>
      </c>
      <c r="L11" s="6">
        <f t="shared" si="10"/>
        <v>0</v>
      </c>
      <c r="M11" s="6">
        <f t="shared" si="11"/>
        <v>0</v>
      </c>
      <c r="N11" s="6">
        <f t="shared" si="12"/>
        <v>0</v>
      </c>
      <c r="O11" s="6">
        <f t="shared" si="13"/>
        <v>0</v>
      </c>
      <c r="P11" s="6">
        <f t="shared" si="14"/>
        <v>0</v>
      </c>
      <c r="Q11" s="6">
        <f t="shared" si="15"/>
        <v>0</v>
      </c>
      <c r="R11" s="6">
        <f t="shared" si="16"/>
        <v>0</v>
      </c>
      <c r="S11" s="6">
        <f t="shared" si="17"/>
        <v>0</v>
      </c>
      <c r="T11" s="6">
        <f t="shared" si="18"/>
        <v>0</v>
      </c>
      <c r="U11" s="6">
        <f t="shared" si="19"/>
        <v>0</v>
      </c>
      <c r="V11" s="6">
        <f t="shared" si="20"/>
        <v>0</v>
      </c>
      <c r="W11" s="6">
        <f t="shared" si="21"/>
        <v>0</v>
      </c>
      <c r="X11" s="6">
        <f t="shared" si="22"/>
        <v>0</v>
      </c>
      <c r="Y11" s="6">
        <f t="shared" si="23"/>
        <v>0</v>
      </c>
      <c r="Z11" s="6">
        <f t="shared" si="24"/>
        <v>0</v>
      </c>
      <c r="AA11" s="6">
        <f t="shared" si="25"/>
        <v>0</v>
      </c>
      <c r="AB11" s="6">
        <f t="shared" si="26"/>
        <v>0</v>
      </c>
      <c r="AC11" s="6">
        <f t="shared" si="27"/>
        <v>0</v>
      </c>
      <c r="AD11" s="6">
        <f t="shared" si="28"/>
        <v>0</v>
      </c>
      <c r="AE11" s="6">
        <f t="shared" si="29"/>
        <v>0</v>
      </c>
      <c r="AF11" s="6">
        <f t="shared" si="30"/>
        <v>0</v>
      </c>
      <c r="AG11" s="6">
        <f t="shared" si="31"/>
        <v>0</v>
      </c>
      <c r="AH11" s="6">
        <f t="shared" si="32"/>
        <v>0</v>
      </c>
      <c r="AI11" s="6">
        <f t="shared" si="33"/>
        <v>0</v>
      </c>
      <c r="AJ11" s="6">
        <f t="shared" si="34"/>
        <v>0</v>
      </c>
      <c r="AK11" s="6">
        <f t="shared" si="35"/>
        <v>0</v>
      </c>
    </row>
    <row r="12" spans="1:37" ht="12">
      <c r="A12" s="5" t="s">
        <v>28</v>
      </c>
      <c r="B12" s="11"/>
      <c r="C12" s="12">
        <f t="shared" si="1"/>
        <v>0</v>
      </c>
      <c r="D12" s="12">
        <f t="shared" si="2"/>
        <v>0</v>
      </c>
      <c r="E12" s="5">
        <f t="shared" si="3"/>
        <v>0</v>
      </c>
      <c r="F12" s="5">
        <f t="shared" si="4"/>
        <v>0</v>
      </c>
      <c r="G12" s="5">
        <f t="shared" si="5"/>
        <v>0</v>
      </c>
      <c r="H12" s="5">
        <f t="shared" si="6"/>
        <v>0</v>
      </c>
      <c r="I12" s="5">
        <f t="shared" si="7"/>
        <v>0</v>
      </c>
      <c r="J12" s="5">
        <f t="shared" si="8"/>
        <v>0</v>
      </c>
      <c r="K12" s="5">
        <f t="shared" si="9"/>
        <v>0</v>
      </c>
      <c r="L12" s="5">
        <f t="shared" si="10"/>
        <v>0</v>
      </c>
      <c r="M12" s="5">
        <f t="shared" si="11"/>
        <v>0</v>
      </c>
      <c r="N12" s="5">
        <f t="shared" si="12"/>
        <v>0</v>
      </c>
      <c r="O12" s="5">
        <f t="shared" si="13"/>
        <v>0</v>
      </c>
      <c r="P12" s="5">
        <f t="shared" si="14"/>
        <v>0</v>
      </c>
      <c r="Q12" s="5">
        <f t="shared" si="15"/>
        <v>0</v>
      </c>
      <c r="R12" s="5">
        <f t="shared" si="16"/>
        <v>0</v>
      </c>
      <c r="S12" s="5">
        <f t="shared" si="17"/>
        <v>0</v>
      </c>
      <c r="T12" s="5">
        <f t="shared" si="18"/>
        <v>0</v>
      </c>
      <c r="U12" s="5">
        <f t="shared" si="19"/>
        <v>0</v>
      </c>
      <c r="V12" s="5">
        <f t="shared" si="20"/>
        <v>0</v>
      </c>
      <c r="W12" s="5">
        <f t="shared" si="21"/>
        <v>0</v>
      </c>
      <c r="X12" s="5">
        <f t="shared" si="22"/>
        <v>0</v>
      </c>
      <c r="Y12" s="5">
        <f t="shared" si="23"/>
        <v>0</v>
      </c>
      <c r="Z12" s="5">
        <f t="shared" si="24"/>
        <v>0</v>
      </c>
      <c r="AA12" s="5">
        <f t="shared" si="25"/>
        <v>0</v>
      </c>
      <c r="AB12" s="5">
        <f t="shared" si="26"/>
        <v>0</v>
      </c>
      <c r="AC12" s="5">
        <f t="shared" si="27"/>
        <v>0</v>
      </c>
      <c r="AD12" s="5">
        <f t="shared" si="28"/>
        <v>0</v>
      </c>
      <c r="AE12" s="5">
        <f t="shared" si="29"/>
        <v>0</v>
      </c>
      <c r="AF12" s="5">
        <f t="shared" si="30"/>
        <v>0</v>
      </c>
      <c r="AG12" s="5">
        <f t="shared" si="31"/>
        <v>0</v>
      </c>
      <c r="AH12" s="5">
        <f t="shared" si="32"/>
        <v>0</v>
      </c>
      <c r="AI12" s="5">
        <f t="shared" si="33"/>
        <v>0</v>
      </c>
      <c r="AJ12" s="5">
        <f t="shared" si="34"/>
        <v>0</v>
      </c>
      <c r="AK12" s="5">
        <f t="shared" si="35"/>
        <v>0</v>
      </c>
    </row>
    <row r="13" spans="1:37" ht="12">
      <c r="A13" s="23" t="s">
        <v>100</v>
      </c>
      <c r="B13" s="24"/>
      <c r="C13" s="24">
        <f t="shared" si="1"/>
        <v>0</v>
      </c>
      <c r="D13" s="24">
        <f t="shared" si="2"/>
        <v>0</v>
      </c>
      <c r="E13" s="23">
        <f t="shared" si="3"/>
        <v>0</v>
      </c>
      <c r="F13" s="23">
        <f t="shared" si="4"/>
        <v>0</v>
      </c>
      <c r="G13" s="23">
        <f t="shared" si="5"/>
        <v>0</v>
      </c>
      <c r="H13" s="23">
        <f t="shared" si="6"/>
        <v>0</v>
      </c>
      <c r="I13" s="23">
        <f t="shared" si="7"/>
        <v>0</v>
      </c>
      <c r="J13" s="23">
        <f t="shared" si="8"/>
        <v>0</v>
      </c>
      <c r="K13" s="23">
        <f t="shared" si="9"/>
        <v>0</v>
      </c>
      <c r="L13" s="23">
        <f t="shared" si="10"/>
        <v>0</v>
      </c>
      <c r="M13" s="23">
        <f t="shared" si="11"/>
        <v>0</v>
      </c>
      <c r="N13" s="23">
        <f t="shared" si="12"/>
        <v>0</v>
      </c>
      <c r="O13" s="23">
        <f t="shared" si="13"/>
        <v>0</v>
      </c>
      <c r="P13" s="23">
        <f t="shared" si="14"/>
        <v>0</v>
      </c>
      <c r="Q13" s="23">
        <f t="shared" si="15"/>
        <v>0</v>
      </c>
      <c r="R13" s="23">
        <f t="shared" si="16"/>
        <v>0</v>
      </c>
      <c r="S13" s="23">
        <f t="shared" si="17"/>
        <v>0</v>
      </c>
      <c r="T13" s="23">
        <f t="shared" si="18"/>
        <v>0</v>
      </c>
      <c r="U13" s="23">
        <f t="shared" si="19"/>
        <v>0</v>
      </c>
      <c r="V13" s="23">
        <f t="shared" si="20"/>
        <v>0</v>
      </c>
      <c r="W13" s="23">
        <f t="shared" si="21"/>
        <v>0</v>
      </c>
      <c r="X13" s="23">
        <f t="shared" si="22"/>
        <v>0</v>
      </c>
      <c r="Y13" s="23">
        <f t="shared" si="23"/>
        <v>0</v>
      </c>
      <c r="Z13" s="23">
        <f t="shared" si="24"/>
        <v>0</v>
      </c>
      <c r="AA13" s="23">
        <f t="shared" si="25"/>
        <v>0</v>
      </c>
      <c r="AB13" s="23">
        <f t="shared" si="26"/>
        <v>0</v>
      </c>
      <c r="AC13" s="23">
        <f t="shared" si="27"/>
        <v>0</v>
      </c>
      <c r="AD13" s="23">
        <f t="shared" si="28"/>
        <v>0</v>
      </c>
      <c r="AE13" s="23">
        <f t="shared" si="29"/>
        <v>0</v>
      </c>
      <c r="AF13" s="23">
        <f t="shared" si="30"/>
        <v>0</v>
      </c>
      <c r="AG13" s="23">
        <f t="shared" si="31"/>
        <v>0</v>
      </c>
      <c r="AH13" s="23">
        <f t="shared" si="32"/>
        <v>0</v>
      </c>
      <c r="AI13" s="23">
        <f t="shared" si="33"/>
        <v>0</v>
      </c>
      <c r="AJ13" s="23">
        <f t="shared" si="34"/>
        <v>0</v>
      </c>
      <c r="AK13" s="23">
        <f t="shared" si="35"/>
        <v>0</v>
      </c>
    </row>
    <row r="14" spans="1:37" ht="12">
      <c r="A14" s="7" t="s">
        <v>128</v>
      </c>
      <c r="B14" s="16"/>
      <c r="C14" s="16">
        <f t="shared" si="1"/>
        <v>0</v>
      </c>
      <c r="D14" s="16">
        <f>C14*MID(A14,5,1)*3</f>
        <v>0</v>
      </c>
      <c r="E14" s="7">
        <f t="shared" si="3"/>
        <v>0</v>
      </c>
      <c r="F14" s="7">
        <f>IF(OR(B14="A+",B14="A",B14="A-",B14="B+",B14="B",B14="B-",B14="C+",B14="C")=TRUE,1,0)</f>
        <v>0</v>
      </c>
      <c r="G14" s="7">
        <f>IF(E14=1,3*MID(A14,5,1),0)</f>
        <v>0</v>
      </c>
      <c r="H14" s="7">
        <f t="shared" si="6"/>
        <v>0</v>
      </c>
      <c r="I14" s="7">
        <f>IF(E14=1,(IF(MID(A14,4,1)="5",(3*MID(A14,5,1)),0)),0)</f>
        <v>0</v>
      </c>
      <c r="J14" s="7">
        <f>IF(E14=1,(IF(MID(A14,4,1)="6",(3*MID(A14,5,1)),0)),0)</f>
        <v>0</v>
      </c>
      <c r="K14" s="7">
        <f>IF(E14=1,(IF(MID(A14,3,1)="X",(3*MID(A14,5,1)),0)),0)</f>
        <v>0</v>
      </c>
      <c r="L14" s="7">
        <f>IF(E14=1,(IF(MID(A14,3,1)="X",(IF(MID(A14,4,1)="4",3*MID(A14,5,1),0)),0)),0)</f>
        <v>0</v>
      </c>
      <c r="M14" s="7">
        <f>IF(E14=1,(IF(MID(A14,3,1)="X",(IF(MID(A14,4,1)="5",3*MID(A14,5,1),0)),0)),0)</f>
        <v>0</v>
      </c>
      <c r="N14" s="7">
        <f>IF(E14=1,(IF(MID(A14,3,1)="X",(IF(MID(A14,4,1)="6",3*MID(A14,5,1),0)),0)),0)</f>
        <v>0</v>
      </c>
      <c r="O14" s="7">
        <f>IF(E14=1,(IF(MID(A14,3,1)="Y",(3*MID(A14,5,1)),0)),0)</f>
        <v>0</v>
      </c>
      <c r="P14" s="7">
        <f>IF(E14=1,(IF(MID(A14,3,1)="Y",(IF(MID(A14,4,1)="4",3*MID(A14,5,1),0)),0)),0)</f>
        <v>0</v>
      </c>
      <c r="Q14" s="7">
        <f>IF(E14=1,(IF(MID(A14,3,1)="Y",(IF(MID(A14,4,1)="5",3*MID(A14,5,1),0)),0)),0)</f>
        <v>0</v>
      </c>
      <c r="R14" s="7">
        <f>IF(E14=1,(IF(MID(A14,3,1)="Y",(IF(MID(A14,4,1)="6",3*MID(A14,5,1),0)),0)),0)</f>
        <v>0</v>
      </c>
      <c r="S14" s="7">
        <f>IF(E14=1,(IF(MID(A14,3,1)="Z",(3*MID(A14,5,1)),0)),0)</f>
        <v>0</v>
      </c>
      <c r="T14" s="7">
        <f>IF(E14=1,(IF(MID(A14,3,1)="Z",(IF(MID(A14,4,1)="4",3*MID(A14,5,1),0)),0)),0)</f>
        <v>0</v>
      </c>
      <c r="U14" s="7">
        <f>IF(E14=1,(IF(MID(A14,3,1)="Z",(IF(MID(A14,4,1)="5",3*MID(A14,5,1),0)),0)),0)</f>
        <v>0</v>
      </c>
      <c r="V14" s="7">
        <f>IF(E14=1,(IF(MID(A14,3,1)="Z",(IF(MID(A14,4,1)="6",3*MID(A14,5,1),0)),0)),0)</f>
        <v>0</v>
      </c>
      <c r="W14" s="7">
        <f>IF(E14=1,(IF(MID(A14,3,1)="J",(3*MID(A14,5,1)),0)),0)</f>
        <v>0</v>
      </c>
      <c r="X14" s="7">
        <f>IF(E14=1,(IF(MID(A14,3,1)="M",(3*MID(A14,5,1)),0)),0)</f>
        <v>0</v>
      </c>
      <c r="Y14" s="7">
        <f>IF(E14=1,(IF(MID(A14,3,1)="I",(3*MID(A14,5,1)),0)),0)</f>
        <v>0</v>
      </c>
      <c r="Z14" s="7">
        <f>IF(E14=1,(IF(MID(A14,3,1)="W",(3*MID(A14,5,1)),0)),0)</f>
        <v>0</v>
      </c>
      <c r="AA14" s="7">
        <f>IF(E14=1,(IF(MID(A14,3,1)="L",(3*MID(A14,5,1)),0)),0)</f>
        <v>0</v>
      </c>
      <c r="AB14" s="7">
        <f>IF(E14=1,(IF(MID(A14,3,1)="K",(3*MID(A14,5,1)),0)),0)</f>
        <v>0</v>
      </c>
      <c r="AC14" s="7">
        <f t="shared" si="27"/>
        <v>0</v>
      </c>
      <c r="AD14" s="7">
        <f t="shared" si="28"/>
        <v>0</v>
      </c>
      <c r="AE14" s="7">
        <f t="shared" si="29"/>
        <v>0</v>
      </c>
      <c r="AF14" s="7">
        <f t="shared" si="30"/>
        <v>0</v>
      </c>
      <c r="AG14" s="7">
        <f t="shared" si="31"/>
        <v>0</v>
      </c>
      <c r="AH14" s="7">
        <f>IF(F14=1,(K14+O14+S14),0)</f>
        <v>0</v>
      </c>
      <c r="AI14" s="7">
        <f>IF(F14=1,(L14+P14+T14),0)</f>
        <v>0</v>
      </c>
      <c r="AJ14" s="7">
        <f>IF(F14=1,(M14+Q14+U14),0)</f>
        <v>0</v>
      </c>
      <c r="AK14" s="7">
        <f>IF(F14=1,(N14+R14+V14),0)</f>
        <v>0</v>
      </c>
    </row>
    <row r="15" spans="1:37" ht="12">
      <c r="A15" s="7" t="s">
        <v>92</v>
      </c>
      <c r="B15" s="16"/>
      <c r="C15" s="16">
        <f t="shared" si="1"/>
        <v>0</v>
      </c>
      <c r="D15" s="16">
        <f>C15*MID(A15,5,1)*3</f>
        <v>0</v>
      </c>
      <c r="E15" s="7">
        <f t="shared" si="3"/>
        <v>0</v>
      </c>
      <c r="F15" s="7">
        <f>IF(OR(B15="A+",B15="A",B15="A-",B15="B+",B15="B",B15="B-",B15="C+",B15="C")=TRUE,1,0)</f>
        <v>0</v>
      </c>
      <c r="G15" s="7">
        <f>IF(E15=1,3*MID(A15,5,1),0)</f>
        <v>0</v>
      </c>
      <c r="H15" s="7">
        <f t="shared" si="6"/>
        <v>0</v>
      </c>
      <c r="I15" s="7">
        <f>IF(E15=1,(IF(MID(A15,4,1)="5",(3*MID(A15,5,1)),0)),0)</f>
        <v>0</v>
      </c>
      <c r="J15" s="7">
        <f>IF(E15=1,(IF(MID(A15,4,1)="6",(3*MID(A15,5,1)),0)),0)</f>
        <v>0</v>
      </c>
      <c r="K15" s="7">
        <f>IF(E15=1,(IF(MID(A15,3,1)="X",(3*MID(A15,5,1)),0)),0)</f>
        <v>0</v>
      </c>
      <c r="L15" s="7">
        <f>IF(E15=1,(IF(MID(A15,3,1)="X",(IF(MID(A15,4,1)="4",3*MID(A15,5,1),0)),0)),0)</f>
        <v>0</v>
      </c>
      <c r="M15" s="7">
        <f>IF(E15=1,(IF(MID(A15,3,1)="X",(IF(MID(A15,4,1)="5",3*MID(A15,5,1),0)),0)),0)</f>
        <v>0</v>
      </c>
      <c r="N15" s="7">
        <f>IF(E15=1,(IF(MID(A15,3,1)="X",(IF(MID(A15,4,1)="6",3*MID(A15,5,1),0)),0)),0)</f>
        <v>0</v>
      </c>
      <c r="O15" s="7">
        <f>IF(E15=1,(IF(MID(A15,3,1)="Y",(3*MID(A15,5,1)),0)),0)</f>
        <v>0</v>
      </c>
      <c r="P15" s="7">
        <f>IF(E15=1,(IF(MID(A15,3,1)="Y",(IF(MID(A15,4,1)="4",3*MID(A15,5,1),0)),0)),0)</f>
        <v>0</v>
      </c>
      <c r="Q15" s="7">
        <f>IF(E15=1,(IF(MID(A15,3,1)="Y",(IF(MID(A15,4,1)="5",3*MID(A15,5,1),0)),0)),0)</f>
        <v>0</v>
      </c>
      <c r="R15" s="7">
        <f>IF(E15=1,(IF(MID(A15,3,1)="Y",(IF(MID(A15,4,1)="6",3*MID(A15,5,1),0)),0)),0)</f>
        <v>0</v>
      </c>
      <c r="S15" s="7">
        <f>IF(E15=1,(IF(MID(A15,3,1)="Z",(3*MID(A15,5,1)),0)),0)</f>
        <v>0</v>
      </c>
      <c r="T15" s="7">
        <f>IF(E15=1,(IF(MID(A15,3,1)="Z",(IF(MID(A15,4,1)="4",3*MID(A15,5,1),0)),0)),0)</f>
        <v>0</v>
      </c>
      <c r="U15" s="7">
        <f>IF(E15=1,(IF(MID(A15,3,1)="Z",(IF(MID(A15,4,1)="5",3*MID(A15,5,1),0)),0)),0)</f>
        <v>0</v>
      </c>
      <c r="V15" s="7">
        <f>IF(E15=1,(IF(MID(A15,3,1)="Z",(IF(MID(A15,4,1)="6",3*MID(A15,5,1),0)),0)),0)</f>
        <v>0</v>
      </c>
      <c r="W15" s="7">
        <f>IF(E15=1,(IF(MID(A15,3,1)="J",(3*MID(A15,5,1)),0)),0)</f>
        <v>0</v>
      </c>
      <c r="X15" s="7">
        <f>IF(E15=1,(IF(MID(A15,3,1)="M",(3*MID(A15,5,1)),0)),0)</f>
        <v>0</v>
      </c>
      <c r="Y15" s="7">
        <f>IF(E15=1,(IF(MID(A15,3,1)="I",(3*MID(A15,5,1)),0)),0)</f>
        <v>0</v>
      </c>
      <c r="Z15" s="7">
        <f>IF(E15=1,(IF(MID(A15,3,1)="W",(3*MID(A15,5,1)),0)),0)</f>
        <v>0</v>
      </c>
      <c r="AA15" s="7">
        <f>IF(E15=1,(IF(MID(A15,3,1)="L",(3*MID(A15,5,1)),0)),0)</f>
        <v>0</v>
      </c>
      <c r="AB15" s="7">
        <f>IF(E15=1,(IF(MID(A15,3,1)="K",(3*MID(A15,5,1)),0)),0)</f>
        <v>0</v>
      </c>
      <c r="AC15" s="7">
        <f t="shared" si="27"/>
        <v>0</v>
      </c>
      <c r="AD15" s="7">
        <f t="shared" si="28"/>
        <v>0</v>
      </c>
      <c r="AE15" s="7">
        <f t="shared" si="29"/>
        <v>0</v>
      </c>
      <c r="AF15" s="7">
        <f t="shared" si="30"/>
        <v>0</v>
      </c>
      <c r="AG15" s="7">
        <f t="shared" si="31"/>
        <v>0</v>
      </c>
      <c r="AH15" s="7">
        <f>IF(F15=1,(K15+O15+S15),0)</f>
        <v>0</v>
      </c>
      <c r="AI15" s="7">
        <f>IF(F15=1,(L15+P15+T15),0)</f>
        <v>0</v>
      </c>
      <c r="AJ15" s="7">
        <f>IF(F15=1,(M15+Q15+U15),0)</f>
        <v>0</v>
      </c>
      <c r="AK15" s="7">
        <f>IF(F15=1,(N15+R15+V15),0)</f>
        <v>0</v>
      </c>
    </row>
    <row r="16" spans="1:37" ht="12">
      <c r="A16" s="5" t="s">
        <v>10</v>
      </c>
      <c r="B16" s="12"/>
      <c r="C16" s="12">
        <f t="shared" si="1"/>
        <v>0</v>
      </c>
      <c r="D16" s="12">
        <f t="shared" si="2"/>
        <v>0</v>
      </c>
      <c r="E16" s="5">
        <f t="shared" si="3"/>
        <v>0</v>
      </c>
      <c r="F16" s="5">
        <f t="shared" si="4"/>
        <v>0</v>
      </c>
      <c r="G16" s="5">
        <f t="shared" si="5"/>
        <v>0</v>
      </c>
      <c r="H16" s="5">
        <f t="shared" si="6"/>
        <v>0</v>
      </c>
      <c r="I16" s="5">
        <f t="shared" si="7"/>
        <v>0</v>
      </c>
      <c r="J16" s="5">
        <f t="shared" si="8"/>
        <v>0</v>
      </c>
      <c r="K16" s="5">
        <f t="shared" si="9"/>
        <v>0</v>
      </c>
      <c r="L16" s="5">
        <f t="shared" si="10"/>
        <v>0</v>
      </c>
      <c r="M16" s="5">
        <f t="shared" si="11"/>
        <v>0</v>
      </c>
      <c r="N16" s="5">
        <f t="shared" si="12"/>
        <v>0</v>
      </c>
      <c r="O16" s="5">
        <f t="shared" si="13"/>
        <v>0</v>
      </c>
      <c r="P16" s="5">
        <f t="shared" si="14"/>
        <v>0</v>
      </c>
      <c r="Q16" s="5">
        <f t="shared" si="15"/>
        <v>0</v>
      </c>
      <c r="R16" s="5">
        <f t="shared" si="16"/>
        <v>0</v>
      </c>
      <c r="S16" s="5">
        <f t="shared" si="17"/>
        <v>0</v>
      </c>
      <c r="T16" s="5">
        <f t="shared" si="18"/>
        <v>0</v>
      </c>
      <c r="U16" s="5">
        <f t="shared" si="19"/>
        <v>0</v>
      </c>
      <c r="V16" s="5">
        <f t="shared" si="20"/>
        <v>0</v>
      </c>
      <c r="W16" s="5">
        <f t="shared" si="21"/>
        <v>0</v>
      </c>
      <c r="X16" s="5">
        <f t="shared" si="22"/>
        <v>0</v>
      </c>
      <c r="Y16" s="5">
        <f t="shared" si="23"/>
        <v>0</v>
      </c>
      <c r="Z16" s="5">
        <f t="shared" si="24"/>
        <v>0</v>
      </c>
      <c r="AA16" s="5">
        <f t="shared" si="25"/>
        <v>0</v>
      </c>
      <c r="AB16" s="5">
        <f t="shared" si="26"/>
        <v>0</v>
      </c>
      <c r="AC16" s="5">
        <f t="shared" si="27"/>
        <v>0</v>
      </c>
      <c r="AD16" s="5">
        <f t="shared" si="28"/>
        <v>0</v>
      </c>
      <c r="AE16" s="5">
        <f t="shared" si="29"/>
        <v>0</v>
      </c>
      <c r="AF16" s="5">
        <f t="shared" si="30"/>
        <v>0</v>
      </c>
      <c r="AG16" s="5">
        <f t="shared" si="31"/>
        <v>0</v>
      </c>
      <c r="AH16" s="5">
        <f t="shared" si="32"/>
        <v>0</v>
      </c>
      <c r="AI16" s="5">
        <f t="shared" si="33"/>
        <v>0</v>
      </c>
      <c r="AJ16" s="5">
        <f t="shared" si="34"/>
        <v>0</v>
      </c>
      <c r="AK16" s="5">
        <f t="shared" si="35"/>
        <v>0</v>
      </c>
    </row>
    <row r="17" spans="1:37" ht="12">
      <c r="A17" s="5" t="s">
        <v>0</v>
      </c>
      <c r="B17" s="12"/>
      <c r="C17" s="12">
        <f t="shared" si="1"/>
        <v>0</v>
      </c>
      <c r="D17" s="12">
        <f t="shared" si="2"/>
        <v>0</v>
      </c>
      <c r="E17" s="5">
        <f t="shared" si="3"/>
        <v>0</v>
      </c>
      <c r="F17" s="5">
        <f t="shared" si="4"/>
        <v>0</v>
      </c>
      <c r="G17" s="5">
        <f t="shared" si="5"/>
        <v>0</v>
      </c>
      <c r="H17" s="5">
        <f t="shared" si="6"/>
        <v>0</v>
      </c>
      <c r="I17" s="5">
        <f t="shared" si="7"/>
        <v>0</v>
      </c>
      <c r="J17" s="5">
        <f t="shared" si="8"/>
        <v>0</v>
      </c>
      <c r="K17" s="5">
        <f t="shared" si="9"/>
        <v>0</v>
      </c>
      <c r="L17" s="5">
        <f t="shared" si="10"/>
        <v>0</v>
      </c>
      <c r="M17" s="5">
        <f t="shared" si="11"/>
        <v>0</v>
      </c>
      <c r="N17" s="5">
        <f t="shared" si="12"/>
        <v>0</v>
      </c>
      <c r="O17" s="5">
        <f t="shared" si="13"/>
        <v>0</v>
      </c>
      <c r="P17" s="5">
        <f t="shared" si="14"/>
        <v>0</v>
      </c>
      <c r="Q17" s="5">
        <f t="shared" si="15"/>
        <v>0</v>
      </c>
      <c r="R17" s="5">
        <f t="shared" si="16"/>
        <v>0</v>
      </c>
      <c r="S17" s="5">
        <f t="shared" si="17"/>
        <v>0</v>
      </c>
      <c r="T17" s="5">
        <f t="shared" si="18"/>
        <v>0</v>
      </c>
      <c r="U17" s="5">
        <f t="shared" si="19"/>
        <v>0</v>
      </c>
      <c r="V17" s="5">
        <f t="shared" si="20"/>
        <v>0</v>
      </c>
      <c r="W17" s="5">
        <f t="shared" si="21"/>
        <v>0</v>
      </c>
      <c r="X17" s="5">
        <f t="shared" si="22"/>
        <v>0</v>
      </c>
      <c r="Y17" s="5">
        <f t="shared" si="23"/>
        <v>0</v>
      </c>
      <c r="Z17" s="5">
        <f t="shared" si="24"/>
        <v>0</v>
      </c>
      <c r="AA17" s="5">
        <f t="shared" si="25"/>
        <v>0</v>
      </c>
      <c r="AB17" s="5">
        <f t="shared" si="26"/>
        <v>0</v>
      </c>
      <c r="AC17" s="5">
        <f t="shared" si="27"/>
        <v>0</v>
      </c>
      <c r="AD17" s="5">
        <f t="shared" si="28"/>
        <v>0</v>
      </c>
      <c r="AE17" s="5">
        <f t="shared" si="29"/>
        <v>0</v>
      </c>
      <c r="AF17" s="5">
        <f t="shared" si="30"/>
        <v>0</v>
      </c>
      <c r="AG17" s="5">
        <f t="shared" si="31"/>
        <v>0</v>
      </c>
      <c r="AH17" s="5">
        <f t="shared" si="32"/>
        <v>0</v>
      </c>
      <c r="AI17" s="5">
        <f t="shared" si="33"/>
        <v>0</v>
      </c>
      <c r="AJ17" s="5">
        <f t="shared" si="34"/>
        <v>0</v>
      </c>
      <c r="AK17" s="5">
        <f t="shared" si="35"/>
        <v>0</v>
      </c>
    </row>
    <row r="18" spans="1:37" ht="12">
      <c r="A18" s="5" t="s">
        <v>11</v>
      </c>
      <c r="B18" s="12"/>
      <c r="C18" s="12">
        <f t="shared" si="1"/>
        <v>0</v>
      </c>
      <c r="D18" s="12">
        <f t="shared" si="2"/>
        <v>0</v>
      </c>
      <c r="E18" s="5">
        <f t="shared" si="3"/>
        <v>0</v>
      </c>
      <c r="F18" s="5">
        <f t="shared" si="4"/>
        <v>0</v>
      </c>
      <c r="G18" s="5">
        <f t="shared" si="5"/>
        <v>0</v>
      </c>
      <c r="H18" s="5">
        <f t="shared" si="6"/>
        <v>0</v>
      </c>
      <c r="I18" s="5">
        <f t="shared" si="7"/>
        <v>0</v>
      </c>
      <c r="J18" s="5">
        <f t="shared" si="8"/>
        <v>0</v>
      </c>
      <c r="K18" s="5">
        <f t="shared" si="9"/>
        <v>0</v>
      </c>
      <c r="L18" s="5">
        <f t="shared" si="10"/>
        <v>0</v>
      </c>
      <c r="M18" s="5">
        <f t="shared" si="11"/>
        <v>0</v>
      </c>
      <c r="N18" s="5">
        <f t="shared" si="12"/>
        <v>0</v>
      </c>
      <c r="O18" s="5">
        <f t="shared" si="13"/>
        <v>0</v>
      </c>
      <c r="P18" s="5">
        <f t="shared" si="14"/>
        <v>0</v>
      </c>
      <c r="Q18" s="5">
        <f t="shared" si="15"/>
        <v>0</v>
      </c>
      <c r="R18" s="5">
        <f t="shared" si="16"/>
        <v>0</v>
      </c>
      <c r="S18" s="5">
        <f t="shared" si="17"/>
        <v>0</v>
      </c>
      <c r="T18" s="5">
        <f t="shared" si="18"/>
        <v>0</v>
      </c>
      <c r="U18" s="5">
        <f t="shared" si="19"/>
        <v>0</v>
      </c>
      <c r="V18" s="5">
        <f t="shared" si="20"/>
        <v>0</v>
      </c>
      <c r="W18" s="5">
        <f t="shared" si="21"/>
        <v>0</v>
      </c>
      <c r="X18" s="5">
        <f t="shared" si="22"/>
        <v>0</v>
      </c>
      <c r="Y18" s="5">
        <f t="shared" si="23"/>
        <v>0</v>
      </c>
      <c r="Z18" s="5">
        <f t="shared" si="24"/>
        <v>0</v>
      </c>
      <c r="AA18" s="5">
        <f t="shared" si="25"/>
        <v>0</v>
      </c>
      <c r="AB18" s="5">
        <f t="shared" si="26"/>
        <v>0</v>
      </c>
      <c r="AC18" s="5">
        <f t="shared" si="27"/>
        <v>0</v>
      </c>
      <c r="AD18" s="5">
        <f t="shared" si="28"/>
        <v>0</v>
      </c>
      <c r="AE18" s="5">
        <f t="shared" si="29"/>
        <v>0</v>
      </c>
      <c r="AF18" s="5">
        <f t="shared" si="30"/>
        <v>0</v>
      </c>
      <c r="AG18" s="5">
        <f t="shared" si="31"/>
        <v>0</v>
      </c>
      <c r="AH18" s="5">
        <f t="shared" si="32"/>
        <v>0</v>
      </c>
      <c r="AI18" s="5">
        <f t="shared" si="33"/>
        <v>0</v>
      </c>
      <c r="AJ18" s="5">
        <f t="shared" si="34"/>
        <v>0</v>
      </c>
      <c r="AK18" s="5">
        <f t="shared" si="35"/>
        <v>0</v>
      </c>
    </row>
    <row r="19" spans="1:37" ht="12">
      <c r="A19" s="23" t="s">
        <v>122</v>
      </c>
      <c r="B19" s="24"/>
      <c r="C19" s="24">
        <f t="shared" si="1"/>
        <v>0</v>
      </c>
      <c r="D19" s="24">
        <f>C19*MID(A19,5,1)*3</f>
        <v>0</v>
      </c>
      <c r="E19" s="23">
        <f t="shared" si="3"/>
        <v>0</v>
      </c>
      <c r="F19" s="23">
        <f>IF(OR(B19="A+",B19="A",B19="A-",B19="B+",B19="B",B19="B-",B19="C+",B19="C")=TRUE,1,0)</f>
        <v>0</v>
      </c>
      <c r="G19" s="23">
        <f>IF(E19=1,3*MID(A19,5,1),0)</f>
        <v>0</v>
      </c>
      <c r="H19" s="23">
        <f t="shared" si="6"/>
        <v>0</v>
      </c>
      <c r="I19" s="23">
        <f>IF(E19=1,(IF(MID(A19,4,1)="5",(3*MID(A19,5,1)),0)),0)</f>
        <v>0</v>
      </c>
      <c r="J19" s="23">
        <f>IF(E19=1,(IF(MID(A19,4,1)="6",(3*MID(A19,5,1)),0)),0)</f>
        <v>0</v>
      </c>
      <c r="K19" s="23">
        <f>IF(E19=1,(IF(MID(A19,3,1)="X",(3*MID(A19,5,1)),0)),0)</f>
        <v>0</v>
      </c>
      <c r="L19" s="23">
        <f>IF(E19=1,(IF(MID(A19,3,1)="X",(IF(MID(A19,4,1)="4",3*MID(A19,5,1),0)),0)),0)</f>
        <v>0</v>
      </c>
      <c r="M19" s="23">
        <f>IF(E19=1,(IF(MID(A19,3,1)="X",(IF(MID(A19,4,1)="5",3*MID(A19,5,1),0)),0)),0)</f>
        <v>0</v>
      </c>
      <c r="N19" s="23">
        <f>IF(E19=1,(IF(MID(A19,3,1)="X",(IF(MID(A19,4,1)="6",3*MID(A19,5,1),0)),0)),0)</f>
        <v>0</v>
      </c>
      <c r="O19" s="23">
        <f>IF(E19=1,(IF(MID(A19,3,1)="Y",(3*MID(A19,5,1)),0)),0)</f>
        <v>0</v>
      </c>
      <c r="P19" s="23">
        <f>IF(E19=1,(IF(MID(A19,3,1)="Y",(IF(MID(A19,4,1)="4",3*MID(A19,5,1),0)),0)),0)</f>
        <v>0</v>
      </c>
      <c r="Q19" s="23">
        <f>IF(E19=1,(IF(MID(A19,3,1)="Y",(IF(MID(A19,4,1)="5",3*MID(A19,5,1),0)),0)),0)</f>
        <v>0</v>
      </c>
      <c r="R19" s="23">
        <f>IF(E19=1,(IF(MID(A19,3,1)="Y",(IF(MID(A19,4,1)="6",3*MID(A19,5,1),0)),0)),0)</f>
        <v>0</v>
      </c>
      <c r="S19" s="23">
        <f>IF(E19=1,(IF(MID(A19,3,1)="Z",(3*MID(A19,5,1)),0)),0)</f>
        <v>0</v>
      </c>
      <c r="T19" s="23">
        <f>IF(E19=1,(IF(MID(A19,3,1)="Z",(IF(MID(A19,4,1)="4",3*MID(A19,5,1),0)),0)),0)</f>
        <v>0</v>
      </c>
      <c r="U19" s="23">
        <f>IF(E19=1,(IF(MID(A19,3,1)="Z",(IF(MID(A19,4,1)="5",3*MID(A19,5,1),0)),0)),0)</f>
        <v>0</v>
      </c>
      <c r="V19" s="23">
        <f>IF(E19=1,(IF(MID(A19,3,1)="Z",(IF(MID(A19,4,1)="6",3*MID(A19,5,1),0)),0)),0)</f>
        <v>0</v>
      </c>
      <c r="W19" s="23">
        <f>IF(E19=1,(IF(MID(A19,3,1)="J",(3*MID(A19,5,1)),0)),0)</f>
        <v>0</v>
      </c>
      <c r="X19" s="23">
        <f>IF(E19=1,(IF(MID(A19,3,1)="M",(3*MID(A19,5,1)),0)),0)</f>
        <v>0</v>
      </c>
      <c r="Y19" s="23">
        <f>IF(E19=1,(IF(MID(A19,3,1)="I",(3*MID(A19,5,1)),0)),0)</f>
        <v>0</v>
      </c>
      <c r="Z19" s="23">
        <f>IF(E19=1,(IF(MID(A19,3,1)="W",(3*MID(A19,5,1)),0)),0)</f>
        <v>0</v>
      </c>
      <c r="AA19" s="23">
        <f>IF(E19=1,(IF(MID(A19,3,1)="L",(3*MID(A19,5,1)),0)),0)</f>
        <v>0</v>
      </c>
      <c r="AB19" s="23">
        <f>IF(E19=1,(IF(MID(A19,3,1)="K",(3*MID(A19,5,1)),0)),0)</f>
        <v>0</v>
      </c>
      <c r="AC19" s="23">
        <f t="shared" si="27"/>
        <v>0</v>
      </c>
      <c r="AD19" s="23">
        <f t="shared" si="28"/>
        <v>0</v>
      </c>
      <c r="AE19" s="23">
        <f t="shared" si="29"/>
        <v>0</v>
      </c>
      <c r="AF19" s="23">
        <f t="shared" si="30"/>
        <v>0</v>
      </c>
      <c r="AG19" s="23">
        <f t="shared" si="31"/>
        <v>0</v>
      </c>
      <c r="AH19" s="23">
        <f>IF(F19=1,(K19+O19+S19),0)</f>
        <v>0</v>
      </c>
      <c r="AI19" s="23">
        <f>IF(F19=1,(L19+P19+T19),0)</f>
        <v>0</v>
      </c>
      <c r="AJ19" s="23">
        <f>IF(F19=1,(M19+Q19+U19),0)</f>
        <v>0</v>
      </c>
      <c r="AK19" s="23">
        <f>IF(F19=1,(N19+R19+V19),0)</f>
        <v>0</v>
      </c>
    </row>
    <row r="20" spans="1:37" ht="12">
      <c r="A20" s="2" t="s">
        <v>12</v>
      </c>
      <c r="C20" s="13">
        <f t="shared" si="1"/>
        <v>0</v>
      </c>
      <c r="D20" s="13">
        <f t="shared" si="2"/>
        <v>0</v>
      </c>
      <c r="E20" s="2">
        <f t="shared" si="3"/>
        <v>0</v>
      </c>
      <c r="F20" s="2">
        <f t="shared" si="4"/>
        <v>0</v>
      </c>
      <c r="G20" s="2">
        <f t="shared" si="5"/>
        <v>0</v>
      </c>
      <c r="H20" s="2">
        <f t="shared" si="6"/>
        <v>0</v>
      </c>
      <c r="I20" s="7">
        <f t="shared" si="7"/>
        <v>0</v>
      </c>
      <c r="J20" s="7">
        <f t="shared" si="8"/>
        <v>0</v>
      </c>
      <c r="K20" s="2">
        <f t="shared" si="9"/>
        <v>0</v>
      </c>
      <c r="L20" s="2">
        <f t="shared" si="10"/>
        <v>0</v>
      </c>
      <c r="M20" s="2">
        <f t="shared" si="11"/>
        <v>0</v>
      </c>
      <c r="N20" s="2">
        <f t="shared" si="12"/>
        <v>0</v>
      </c>
      <c r="O20" s="2">
        <f t="shared" si="13"/>
        <v>0</v>
      </c>
      <c r="P20" s="2">
        <f t="shared" si="14"/>
        <v>0</v>
      </c>
      <c r="Q20" s="2">
        <f t="shared" si="15"/>
        <v>0</v>
      </c>
      <c r="R20" s="2">
        <f t="shared" si="16"/>
        <v>0</v>
      </c>
      <c r="S20" s="2">
        <f t="shared" si="17"/>
        <v>0</v>
      </c>
      <c r="T20" s="2">
        <f t="shared" si="18"/>
        <v>0</v>
      </c>
      <c r="U20" s="2">
        <f t="shared" si="19"/>
        <v>0</v>
      </c>
      <c r="V20" s="2">
        <f t="shared" si="20"/>
        <v>0</v>
      </c>
      <c r="W20" s="2">
        <f t="shared" si="21"/>
        <v>0</v>
      </c>
      <c r="X20" s="2">
        <f t="shared" si="22"/>
        <v>0</v>
      </c>
      <c r="Y20" s="2">
        <f t="shared" si="23"/>
        <v>0</v>
      </c>
      <c r="Z20" s="2">
        <f t="shared" si="24"/>
        <v>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</row>
    <row r="21" spans="1:37" ht="12">
      <c r="A21" s="2" t="s">
        <v>13</v>
      </c>
      <c r="C21" s="13">
        <f t="shared" si="1"/>
        <v>0</v>
      </c>
      <c r="D21" s="13">
        <f t="shared" si="2"/>
        <v>0</v>
      </c>
      <c r="E21" s="2">
        <f t="shared" si="3"/>
        <v>0</v>
      </c>
      <c r="F21" s="2">
        <f t="shared" si="4"/>
        <v>0</v>
      </c>
      <c r="G21" s="2">
        <f t="shared" si="5"/>
        <v>0</v>
      </c>
      <c r="H21" s="2">
        <f t="shared" si="6"/>
        <v>0</v>
      </c>
      <c r="I21" s="7">
        <f t="shared" si="7"/>
        <v>0</v>
      </c>
      <c r="J21" s="7">
        <f t="shared" si="8"/>
        <v>0</v>
      </c>
      <c r="K21" s="2">
        <f t="shared" si="9"/>
        <v>0</v>
      </c>
      <c r="L21" s="2">
        <f t="shared" si="10"/>
        <v>0</v>
      </c>
      <c r="M21" s="2">
        <f t="shared" si="11"/>
        <v>0</v>
      </c>
      <c r="N21" s="2">
        <f t="shared" si="12"/>
        <v>0</v>
      </c>
      <c r="O21" s="2">
        <f t="shared" si="13"/>
        <v>0</v>
      </c>
      <c r="P21" s="2">
        <f t="shared" si="14"/>
        <v>0</v>
      </c>
      <c r="Q21" s="2">
        <f t="shared" si="15"/>
        <v>0</v>
      </c>
      <c r="R21" s="2">
        <f t="shared" si="16"/>
        <v>0</v>
      </c>
      <c r="S21" s="2">
        <f t="shared" si="17"/>
        <v>0</v>
      </c>
      <c r="T21" s="2">
        <f t="shared" si="18"/>
        <v>0</v>
      </c>
      <c r="U21" s="2">
        <f t="shared" si="19"/>
        <v>0</v>
      </c>
      <c r="V21" s="2">
        <f t="shared" si="20"/>
        <v>0</v>
      </c>
      <c r="W21" s="2">
        <f t="shared" si="21"/>
        <v>0</v>
      </c>
      <c r="X21" s="2">
        <f t="shared" si="22"/>
        <v>0</v>
      </c>
      <c r="Y21" s="2">
        <f t="shared" si="23"/>
        <v>0</v>
      </c>
      <c r="Z21" s="2">
        <f t="shared" si="24"/>
        <v>0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</row>
    <row r="22" spans="1:37" ht="12">
      <c r="A22" s="2" t="s">
        <v>14</v>
      </c>
      <c r="C22" s="13">
        <f t="shared" si="1"/>
        <v>0</v>
      </c>
      <c r="D22" s="13">
        <f t="shared" si="2"/>
        <v>0</v>
      </c>
      <c r="E22" s="2">
        <f t="shared" si="3"/>
        <v>0</v>
      </c>
      <c r="F22" s="2">
        <f t="shared" si="4"/>
        <v>0</v>
      </c>
      <c r="G22" s="2">
        <f t="shared" si="5"/>
        <v>0</v>
      </c>
      <c r="H22" s="2">
        <f t="shared" si="6"/>
        <v>0</v>
      </c>
      <c r="I22" s="7">
        <f t="shared" si="7"/>
        <v>0</v>
      </c>
      <c r="J22" s="7">
        <f t="shared" si="8"/>
        <v>0</v>
      </c>
      <c r="K22" s="2">
        <f t="shared" si="9"/>
        <v>0</v>
      </c>
      <c r="L22" s="2">
        <f t="shared" si="10"/>
        <v>0</v>
      </c>
      <c r="M22" s="2">
        <f t="shared" si="11"/>
        <v>0</v>
      </c>
      <c r="N22" s="2">
        <f t="shared" si="12"/>
        <v>0</v>
      </c>
      <c r="O22" s="2">
        <f t="shared" si="13"/>
        <v>0</v>
      </c>
      <c r="P22" s="2">
        <f t="shared" si="14"/>
        <v>0</v>
      </c>
      <c r="Q22" s="2">
        <f t="shared" si="15"/>
        <v>0</v>
      </c>
      <c r="R22" s="2">
        <f t="shared" si="16"/>
        <v>0</v>
      </c>
      <c r="S22" s="2">
        <f t="shared" si="17"/>
        <v>0</v>
      </c>
      <c r="T22" s="2">
        <f t="shared" si="18"/>
        <v>0</v>
      </c>
      <c r="U22" s="2">
        <f t="shared" si="19"/>
        <v>0</v>
      </c>
      <c r="V22" s="2">
        <f t="shared" si="20"/>
        <v>0</v>
      </c>
      <c r="W22" s="2">
        <f t="shared" si="21"/>
        <v>0</v>
      </c>
      <c r="X22" s="2">
        <f t="shared" si="22"/>
        <v>0</v>
      </c>
      <c r="Y22" s="2">
        <f t="shared" si="23"/>
        <v>0</v>
      </c>
      <c r="Z22" s="2">
        <f t="shared" si="24"/>
        <v>0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</row>
    <row r="23" spans="1:37" ht="12">
      <c r="A23" s="2" t="s">
        <v>15</v>
      </c>
      <c r="C23" s="13">
        <f t="shared" si="1"/>
        <v>0</v>
      </c>
      <c r="D23" s="13">
        <f t="shared" si="2"/>
        <v>0</v>
      </c>
      <c r="E23" s="2">
        <f t="shared" si="3"/>
        <v>0</v>
      </c>
      <c r="F23" s="2">
        <f t="shared" si="4"/>
        <v>0</v>
      </c>
      <c r="G23" s="2">
        <f t="shared" si="5"/>
        <v>0</v>
      </c>
      <c r="H23" s="2">
        <f t="shared" si="6"/>
        <v>0</v>
      </c>
      <c r="I23" s="7">
        <f t="shared" si="7"/>
        <v>0</v>
      </c>
      <c r="J23" s="7">
        <f t="shared" si="8"/>
        <v>0</v>
      </c>
      <c r="K23" s="2">
        <f t="shared" si="9"/>
        <v>0</v>
      </c>
      <c r="L23" s="2">
        <f t="shared" si="10"/>
        <v>0</v>
      </c>
      <c r="M23" s="2">
        <f t="shared" si="11"/>
        <v>0</v>
      </c>
      <c r="N23" s="2">
        <f t="shared" si="12"/>
        <v>0</v>
      </c>
      <c r="O23" s="2">
        <f t="shared" si="13"/>
        <v>0</v>
      </c>
      <c r="P23" s="2">
        <f t="shared" si="14"/>
        <v>0</v>
      </c>
      <c r="Q23" s="2">
        <f t="shared" si="15"/>
        <v>0</v>
      </c>
      <c r="R23" s="2">
        <f t="shared" si="16"/>
        <v>0</v>
      </c>
      <c r="S23" s="2">
        <f t="shared" si="17"/>
        <v>0</v>
      </c>
      <c r="T23" s="2">
        <f t="shared" si="18"/>
        <v>0</v>
      </c>
      <c r="U23" s="2">
        <f t="shared" si="19"/>
        <v>0</v>
      </c>
      <c r="V23" s="2">
        <f t="shared" si="20"/>
        <v>0</v>
      </c>
      <c r="W23" s="2">
        <f t="shared" si="21"/>
        <v>0</v>
      </c>
      <c r="X23" s="2">
        <f t="shared" si="22"/>
        <v>0</v>
      </c>
      <c r="Y23" s="2">
        <f t="shared" si="23"/>
        <v>0</v>
      </c>
      <c r="Z23" s="2">
        <f t="shared" si="24"/>
        <v>0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</row>
    <row r="24" spans="1:37" ht="12">
      <c r="A24" s="2" t="s">
        <v>124</v>
      </c>
      <c r="C24" s="13">
        <f t="shared" si="1"/>
        <v>0</v>
      </c>
      <c r="D24" s="13">
        <f t="shared" si="2"/>
        <v>0</v>
      </c>
      <c r="E24" s="2">
        <f t="shared" si="3"/>
        <v>0</v>
      </c>
      <c r="F24" s="2">
        <f t="shared" si="4"/>
        <v>0</v>
      </c>
      <c r="G24" s="2">
        <f t="shared" si="5"/>
        <v>0</v>
      </c>
      <c r="H24" s="2">
        <f t="shared" si="6"/>
        <v>0</v>
      </c>
      <c r="I24" s="7">
        <f t="shared" si="7"/>
        <v>0</v>
      </c>
      <c r="J24" s="7">
        <f t="shared" si="8"/>
        <v>0</v>
      </c>
      <c r="K24" s="2">
        <f t="shared" si="9"/>
        <v>0</v>
      </c>
      <c r="L24" s="2">
        <f t="shared" si="10"/>
        <v>0</v>
      </c>
      <c r="M24" s="2">
        <f t="shared" si="11"/>
        <v>0</v>
      </c>
      <c r="N24" s="2">
        <f t="shared" si="12"/>
        <v>0</v>
      </c>
      <c r="O24" s="2">
        <f t="shared" si="13"/>
        <v>0</v>
      </c>
      <c r="P24" s="2">
        <f t="shared" si="14"/>
        <v>0</v>
      </c>
      <c r="Q24" s="2">
        <f t="shared" si="15"/>
        <v>0</v>
      </c>
      <c r="R24" s="2">
        <f t="shared" si="16"/>
        <v>0</v>
      </c>
      <c r="S24" s="2">
        <f t="shared" si="17"/>
        <v>0</v>
      </c>
      <c r="T24" s="2">
        <f t="shared" si="18"/>
        <v>0</v>
      </c>
      <c r="U24" s="2">
        <f t="shared" si="19"/>
        <v>0</v>
      </c>
      <c r="V24" s="2">
        <f t="shared" si="20"/>
        <v>0</v>
      </c>
      <c r="W24" s="2">
        <f t="shared" si="21"/>
        <v>0</v>
      </c>
      <c r="X24" s="2">
        <f t="shared" si="22"/>
        <v>0</v>
      </c>
      <c r="Y24" s="2">
        <f t="shared" si="23"/>
        <v>0</v>
      </c>
      <c r="Z24" s="2">
        <f t="shared" si="24"/>
        <v>0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</row>
    <row r="25" spans="1:37" ht="12">
      <c r="A25" s="7" t="s">
        <v>85</v>
      </c>
      <c r="B25" s="16"/>
      <c r="C25" s="16">
        <f t="shared" si="1"/>
        <v>0</v>
      </c>
      <c r="D25" s="16">
        <f>C25*MID(A25,5,1)*3</f>
        <v>0</v>
      </c>
      <c r="E25" s="7">
        <f t="shared" si="3"/>
        <v>0</v>
      </c>
      <c r="F25" s="7">
        <f>IF(OR(B25="A+",B25="A",B25="A-",B25="B+",B25="B",B25="B-",B25="C+",B25="C")=TRUE,1,0)</f>
        <v>0</v>
      </c>
      <c r="G25" s="7">
        <f>IF(E25=1,3*MID(A25,5,1),0)</f>
        <v>0</v>
      </c>
      <c r="H25" s="7">
        <f t="shared" si="6"/>
        <v>0</v>
      </c>
      <c r="I25" s="7">
        <f>IF(E25=1,(IF(MID(A25,4,1)="5",(3*MID(A25,5,1)),0)),0)</f>
        <v>0</v>
      </c>
      <c r="J25" s="7">
        <f>IF(E25=1,(IF(MID(A25,4,1)="6",(3*MID(A25,5,1)),0)),0)</f>
        <v>0</v>
      </c>
      <c r="K25" s="7">
        <f>IF(E25=1,(IF(MID(A25,3,1)="X",(3*MID(A25,5,1)),0)),0)</f>
        <v>0</v>
      </c>
      <c r="L25" s="7">
        <f>IF(E25=1,(IF(MID(A25,3,1)="X",(IF(MID(A25,4,1)="4",3*MID(A25,5,1),0)),0)),0)</f>
        <v>0</v>
      </c>
      <c r="M25" s="7">
        <f>IF(E25=1,(IF(MID(A25,3,1)="X",(IF(MID(A25,4,1)="5",3*MID(A25,5,1),0)),0)),0)</f>
        <v>0</v>
      </c>
      <c r="N25" s="7">
        <f>IF(E25=1,(IF(MID(A25,3,1)="X",(IF(MID(A25,4,1)="6",3*MID(A25,5,1),0)),0)),0)</f>
        <v>0</v>
      </c>
      <c r="O25" s="7">
        <f>IF(E25=1,(IF(MID(A25,3,1)="Y",(3*MID(A25,5,1)),0)),0)</f>
        <v>0</v>
      </c>
      <c r="P25" s="7">
        <f>IF(E25=1,(IF(MID(A25,3,1)="Y",(IF(MID(A25,4,1)="4",3*MID(A25,5,1),0)),0)),0)</f>
        <v>0</v>
      </c>
      <c r="Q25" s="7">
        <f>IF(E25=1,(IF(MID(A25,3,1)="Y",(IF(MID(A25,4,1)="5",3*MID(A25,5,1),0)),0)),0)</f>
        <v>0</v>
      </c>
      <c r="R25" s="7">
        <f>IF(E25=1,(IF(MID(A25,3,1)="Y",(IF(MID(A25,4,1)="6",3*MID(A25,5,1),0)),0)),0)</f>
        <v>0</v>
      </c>
      <c r="S25" s="7">
        <f>IF(E25=1,(IF(MID(A25,3,1)="Z",(3*MID(A25,5,1)),0)),0)</f>
        <v>0</v>
      </c>
      <c r="T25" s="7">
        <f>IF(E25=1,(IF(MID(A25,3,1)="Z",(IF(MID(A25,4,1)="4",3*MID(A25,5,1),0)),0)),0)</f>
        <v>0</v>
      </c>
      <c r="U25" s="7">
        <f>IF(E25=1,(IF(MID(A25,3,1)="Z",(IF(MID(A25,4,1)="5",3*MID(A25,5,1),0)),0)),0)</f>
        <v>0</v>
      </c>
      <c r="V25" s="7">
        <f>IF(E25=1,(IF(MID(A25,3,1)="Z",(IF(MID(A25,4,1)="6",3*MID(A25,5,1),0)),0)),0)</f>
        <v>0</v>
      </c>
      <c r="W25" s="7">
        <f>IF(E25=1,(IF(MID(A25,3,1)="J",(3*MID(A25,5,1)),0)),0)</f>
        <v>0</v>
      </c>
      <c r="X25" s="7">
        <f>IF(E25=1,(IF(MID(A25,3,1)="M",(3*MID(A25,5,1)),0)),0)</f>
        <v>0</v>
      </c>
      <c r="Y25" s="7">
        <f>IF(E25=1,(IF(MID(A25,3,1)="I",(3*MID(A25,5,1)),0)),0)</f>
        <v>0</v>
      </c>
      <c r="Z25" s="7">
        <f>IF(E25=1,(IF(MID(A25,3,1)="W",(3*MID(A25,5,1)),0)),0)</f>
        <v>0</v>
      </c>
      <c r="AA25" s="7">
        <f>IF(E25=1,(IF(MID(A25,3,1)="L",(3*MID(A25,5,1)),0)),0)</f>
        <v>0</v>
      </c>
      <c r="AB25" s="7">
        <f>IF(E25=1,(IF(MID(A25,3,1)="K",(3*MID(A25,5,1)),0)),0)</f>
        <v>0</v>
      </c>
      <c r="AC25" s="7">
        <f t="shared" si="27"/>
        <v>0</v>
      </c>
      <c r="AD25" s="7">
        <f t="shared" si="28"/>
        <v>0</v>
      </c>
      <c r="AE25" s="7">
        <f t="shared" si="29"/>
        <v>0</v>
      </c>
      <c r="AF25" s="7">
        <f t="shared" si="30"/>
        <v>0</v>
      </c>
      <c r="AG25" s="7">
        <f t="shared" si="31"/>
        <v>0</v>
      </c>
      <c r="AH25" s="7">
        <f>IF(F25=1,(K25+O25+S25),0)</f>
        <v>0</v>
      </c>
      <c r="AI25" s="7">
        <f>IF(F25=1,(L25+P25+T25),0)</f>
        <v>0</v>
      </c>
      <c r="AJ25" s="7">
        <f>IF(F25=1,(M25+Q25+U25),0)</f>
        <v>0</v>
      </c>
      <c r="AK25" s="7">
        <f>IF(F25=1,(N25+R25+V25),0)</f>
        <v>0</v>
      </c>
    </row>
    <row r="26" spans="1:37" ht="12">
      <c r="A26" s="7" t="s">
        <v>123</v>
      </c>
      <c r="B26" s="16"/>
      <c r="C26" s="16">
        <f t="shared" si="1"/>
        <v>0</v>
      </c>
      <c r="D26" s="16">
        <f>C26*MID(A26,5,1)*3</f>
        <v>0</v>
      </c>
      <c r="E26" s="7">
        <f t="shared" si="3"/>
        <v>0</v>
      </c>
      <c r="F26" s="7">
        <f>IF(OR(B26="A+",B26="A",B26="A-",B26="B+",B26="B",B26="B-",B26="C+",B26="C")=TRUE,1,0)</f>
        <v>0</v>
      </c>
      <c r="G26" s="7">
        <f>IF(E26=1,3*MID(A26,5,1),0)</f>
        <v>0</v>
      </c>
      <c r="H26" s="7">
        <f t="shared" si="6"/>
        <v>0</v>
      </c>
      <c r="I26" s="7">
        <f>IF(E26=1,(IF(MID(A26,4,1)="5",(3*MID(A26,5,1)),0)),0)</f>
        <v>0</v>
      </c>
      <c r="J26" s="7">
        <f>IF(E26=1,(IF(MID(A26,4,1)="6",(3*MID(A26,5,1)),0)),0)</f>
        <v>0</v>
      </c>
      <c r="K26" s="7">
        <f>IF(E26=1,(IF(MID(A26,3,1)="X",(3*MID(A26,5,1)),0)),0)</f>
        <v>0</v>
      </c>
      <c r="L26" s="7">
        <f>IF(E26=1,(IF(MID(A26,3,1)="X",(IF(MID(A26,4,1)="4",3*MID(A26,5,1),0)),0)),0)</f>
        <v>0</v>
      </c>
      <c r="M26" s="7">
        <f>IF(E26=1,(IF(MID(A26,3,1)="X",(IF(MID(A26,4,1)="5",3*MID(A26,5,1),0)),0)),0)</f>
        <v>0</v>
      </c>
      <c r="N26" s="7">
        <f>IF(E26=1,(IF(MID(A26,3,1)="X",(IF(MID(A26,4,1)="6",3*MID(A26,5,1),0)),0)),0)</f>
        <v>0</v>
      </c>
      <c r="O26" s="7">
        <f>IF(E26=1,(IF(MID(A26,3,1)="Y",(3*MID(A26,5,1)),0)),0)</f>
        <v>0</v>
      </c>
      <c r="P26" s="7">
        <f>IF(E26=1,(IF(MID(A26,3,1)="Y",(IF(MID(A26,4,1)="4",3*MID(A26,5,1),0)),0)),0)</f>
        <v>0</v>
      </c>
      <c r="Q26" s="7">
        <f>IF(E26=1,(IF(MID(A26,3,1)="Y",(IF(MID(A26,4,1)="5",3*MID(A26,5,1),0)),0)),0)</f>
        <v>0</v>
      </c>
      <c r="R26" s="7">
        <f>IF(E26=1,(IF(MID(A26,3,1)="Y",(IF(MID(A26,4,1)="6",3*MID(A26,5,1),0)),0)),0)</f>
        <v>0</v>
      </c>
      <c r="S26" s="7">
        <f>IF(E26=1,(IF(MID(A26,3,1)="Z",(3*MID(A26,5,1)),0)),0)</f>
        <v>0</v>
      </c>
      <c r="T26" s="7">
        <f>IF(E26=1,(IF(MID(A26,3,1)="Z",(IF(MID(A26,4,1)="4",3*MID(A26,5,1),0)),0)),0)</f>
        <v>0</v>
      </c>
      <c r="U26" s="7">
        <f>IF(E26=1,(IF(MID(A26,3,1)="Z",(IF(MID(A26,4,1)="5",3*MID(A26,5,1),0)),0)),0)</f>
        <v>0</v>
      </c>
      <c r="V26" s="7">
        <f>IF(E26=1,(IF(MID(A26,3,1)="Z",(IF(MID(A26,4,1)="6",3*MID(A26,5,1),0)),0)),0)</f>
        <v>0</v>
      </c>
      <c r="W26" s="7">
        <f>IF(E26=1,(IF(MID(A26,3,1)="J",(3*MID(A26,5,1)),0)),0)</f>
        <v>0</v>
      </c>
      <c r="X26" s="7">
        <f>IF(E26=1,(IF(MID(A26,3,1)="M",(3*MID(A26,5,1)),0)),0)</f>
        <v>0</v>
      </c>
      <c r="Y26" s="7">
        <f>IF(E26=1,(IF(MID(A26,3,1)="I",(3*MID(A26,5,1)),0)),0)</f>
        <v>0</v>
      </c>
      <c r="Z26" s="7">
        <f>IF(E26=1,(IF(MID(A26,3,1)="W",(3*MID(A26,5,1)),0)),0)</f>
        <v>0</v>
      </c>
      <c r="AA26" s="7">
        <f>IF(E26=1,(IF(MID(A26,3,1)="L",(3*MID(A26,5,1)),0)),0)</f>
        <v>0</v>
      </c>
      <c r="AB26" s="7">
        <f>IF(E26=1,(IF(MID(A26,3,1)="K",(3*MID(A26,5,1)),0)),0)</f>
        <v>0</v>
      </c>
      <c r="AC26" s="7">
        <f t="shared" si="27"/>
        <v>0</v>
      </c>
      <c r="AD26" s="7">
        <f t="shared" si="28"/>
        <v>0</v>
      </c>
      <c r="AE26" s="7">
        <f t="shared" si="29"/>
        <v>0</v>
      </c>
      <c r="AF26" s="7">
        <f t="shared" si="30"/>
        <v>0</v>
      </c>
      <c r="AG26" s="7">
        <f t="shared" si="31"/>
        <v>0</v>
      </c>
      <c r="AH26" s="7">
        <f>IF(F26=1,(K26+O26+S26),0)</f>
        <v>0</v>
      </c>
      <c r="AI26" s="7">
        <f>IF(F26=1,(L26+P26+T26),0)</f>
        <v>0</v>
      </c>
      <c r="AJ26" s="7">
        <f>IF(F26=1,(M26+Q26+U26),0)</f>
        <v>0</v>
      </c>
      <c r="AK26" s="7">
        <f>IF(F26=1,(N26+R26+V26),0)</f>
        <v>0</v>
      </c>
    </row>
    <row r="27" spans="1:37" ht="12">
      <c r="A27" s="7" t="s">
        <v>91</v>
      </c>
      <c r="B27" s="16"/>
      <c r="C27" s="16">
        <f t="shared" si="1"/>
        <v>0</v>
      </c>
      <c r="D27" s="16">
        <f>C27*MID(A27,5,1)*3</f>
        <v>0</v>
      </c>
      <c r="E27" s="7">
        <f t="shared" si="3"/>
        <v>0</v>
      </c>
      <c r="F27" s="7">
        <f>IF(OR(B27="A+",B27="A",B27="A-",B27="B+",B27="B",B27="B-",B27="C+",B27="C")=TRUE,1,0)</f>
        <v>0</v>
      </c>
      <c r="G27" s="7">
        <f>IF(E27=1,3*MID(A27,5,1),0)</f>
        <v>0</v>
      </c>
      <c r="H27" s="7">
        <f t="shared" si="6"/>
        <v>0</v>
      </c>
      <c r="I27" s="7">
        <f>IF(E27=1,(IF(MID(A27,4,1)="5",(3*MID(A27,5,1)),0)),0)</f>
        <v>0</v>
      </c>
      <c r="J27" s="7">
        <f>IF(E27=1,(IF(MID(A27,4,1)="6",(3*MID(A27,5,1)),0)),0)</f>
        <v>0</v>
      </c>
      <c r="K27" s="7">
        <f>IF(E27=1,(IF(MID(A27,3,1)="X",(3*MID(A27,5,1)),0)),0)</f>
        <v>0</v>
      </c>
      <c r="L27" s="7">
        <f>IF(E27=1,(IF(MID(A27,3,1)="X",(IF(MID(A27,4,1)="4",3*MID(A27,5,1),0)),0)),0)</f>
        <v>0</v>
      </c>
      <c r="M27" s="7">
        <f>IF(E27=1,(IF(MID(A27,3,1)="X",(IF(MID(A27,4,1)="5",3*MID(A27,5,1),0)),0)),0)</f>
        <v>0</v>
      </c>
      <c r="N27" s="7">
        <f>IF(E27=1,(IF(MID(A27,3,1)="X",(IF(MID(A27,4,1)="6",3*MID(A27,5,1),0)),0)),0)</f>
        <v>0</v>
      </c>
      <c r="O27" s="7">
        <f>IF(E27=1,(IF(MID(A27,3,1)="Y",(3*MID(A27,5,1)),0)),0)</f>
        <v>0</v>
      </c>
      <c r="P27" s="7">
        <f>IF(E27=1,(IF(MID(A27,3,1)="Y",(IF(MID(A27,4,1)="4",3*MID(A27,5,1),0)),0)),0)</f>
        <v>0</v>
      </c>
      <c r="Q27" s="7">
        <f>IF(E27=1,(IF(MID(A27,3,1)="Y",(IF(MID(A27,4,1)="5",3*MID(A27,5,1),0)),0)),0)</f>
        <v>0</v>
      </c>
      <c r="R27" s="7">
        <f>IF(E27=1,(IF(MID(A27,3,1)="Y",(IF(MID(A27,4,1)="6",3*MID(A27,5,1),0)),0)),0)</f>
        <v>0</v>
      </c>
      <c r="S27" s="7">
        <f>IF(E27=1,(IF(MID(A27,3,1)="Z",(3*MID(A27,5,1)),0)),0)</f>
        <v>0</v>
      </c>
      <c r="T27" s="7">
        <f>IF(E27=1,(IF(MID(A27,3,1)="Z",(IF(MID(A27,4,1)="4",3*MID(A27,5,1),0)),0)),0)</f>
        <v>0</v>
      </c>
      <c r="U27" s="7">
        <f>IF(E27=1,(IF(MID(A27,3,1)="Z",(IF(MID(A27,4,1)="5",3*MID(A27,5,1),0)),0)),0)</f>
        <v>0</v>
      </c>
      <c r="V27" s="7">
        <f>IF(E27=1,(IF(MID(A27,3,1)="Z",(IF(MID(A27,4,1)="6",3*MID(A27,5,1),0)),0)),0)</f>
        <v>0</v>
      </c>
      <c r="W27" s="7">
        <f>IF(E27=1,(IF(MID(A27,3,1)="J",(3*MID(A27,5,1)),0)),0)</f>
        <v>0</v>
      </c>
      <c r="X27" s="7">
        <f>IF(E27=1,(IF(MID(A27,3,1)="M",(3*MID(A27,5,1)),0)),0)</f>
        <v>0</v>
      </c>
      <c r="Y27" s="7">
        <f>IF(E27=1,(IF(MID(A27,3,1)="I",(3*MID(A27,5,1)),0)),0)</f>
        <v>0</v>
      </c>
      <c r="Z27" s="7">
        <f>IF(E27=1,(IF(MID(A27,3,1)="W",(3*MID(A27,5,1)),0)),0)</f>
        <v>0</v>
      </c>
      <c r="AA27" s="7">
        <f>IF(E27=1,(IF(MID(A27,3,1)="L",(3*MID(A27,5,1)),0)),0)</f>
        <v>0</v>
      </c>
      <c r="AB27" s="7">
        <f>IF(E27=1,(IF(MID(A27,3,1)="K",(3*MID(A27,5,1)),0)),0)</f>
        <v>0</v>
      </c>
      <c r="AC27" s="7">
        <f t="shared" si="27"/>
        <v>0</v>
      </c>
      <c r="AD27" s="7">
        <f t="shared" si="28"/>
        <v>0</v>
      </c>
      <c r="AE27" s="7">
        <f t="shared" si="29"/>
        <v>0</v>
      </c>
      <c r="AF27" s="7">
        <f t="shared" si="30"/>
        <v>0</v>
      </c>
      <c r="AG27" s="7">
        <f t="shared" si="31"/>
        <v>0</v>
      </c>
      <c r="AH27" s="7">
        <f>IF(F27=1,(K27+O27+S27),0)</f>
        <v>0</v>
      </c>
      <c r="AI27" s="7">
        <f>IF(F27=1,(L27+P27+T27),0)</f>
        <v>0</v>
      </c>
      <c r="AJ27" s="7">
        <f>IF(F27=1,(M27+Q27+U27),0)</f>
        <v>0</v>
      </c>
      <c r="AK27" s="7">
        <f>IF(F27=1,(N27+R27+V27),0)</f>
        <v>0</v>
      </c>
    </row>
    <row r="28" spans="1:37" ht="12">
      <c r="A28" s="4" t="s">
        <v>17</v>
      </c>
      <c r="B28" s="14"/>
      <c r="C28" s="14">
        <f t="shared" si="1"/>
        <v>0</v>
      </c>
      <c r="D28" s="14">
        <f t="shared" si="2"/>
        <v>0</v>
      </c>
      <c r="E28" s="4">
        <f t="shared" si="3"/>
        <v>0</v>
      </c>
      <c r="F28" s="4">
        <f t="shared" si="4"/>
        <v>0</v>
      </c>
      <c r="G28" s="4">
        <f t="shared" si="5"/>
        <v>0</v>
      </c>
      <c r="H28" s="4">
        <f t="shared" si="6"/>
        <v>0</v>
      </c>
      <c r="I28" s="4">
        <f t="shared" si="7"/>
        <v>0</v>
      </c>
      <c r="J28" s="4">
        <f t="shared" si="8"/>
        <v>0</v>
      </c>
      <c r="K28" s="4">
        <f t="shared" si="9"/>
        <v>0</v>
      </c>
      <c r="L28" s="4">
        <f t="shared" si="10"/>
        <v>0</v>
      </c>
      <c r="M28" s="4">
        <f t="shared" si="11"/>
        <v>0</v>
      </c>
      <c r="N28" s="4">
        <f t="shared" si="12"/>
        <v>0</v>
      </c>
      <c r="O28" s="4">
        <f t="shared" si="13"/>
        <v>0</v>
      </c>
      <c r="P28" s="4">
        <f t="shared" si="14"/>
        <v>0</v>
      </c>
      <c r="Q28" s="4">
        <f t="shared" si="15"/>
        <v>0</v>
      </c>
      <c r="R28" s="4">
        <f t="shared" si="16"/>
        <v>0</v>
      </c>
      <c r="S28" s="4">
        <f t="shared" si="17"/>
        <v>0</v>
      </c>
      <c r="T28" s="4">
        <f t="shared" si="18"/>
        <v>0</v>
      </c>
      <c r="U28" s="4">
        <f t="shared" si="19"/>
        <v>0</v>
      </c>
      <c r="V28" s="4">
        <f t="shared" si="20"/>
        <v>0</v>
      </c>
      <c r="W28" s="4">
        <f t="shared" si="21"/>
        <v>0</v>
      </c>
      <c r="X28" s="4">
        <f t="shared" si="22"/>
        <v>0</v>
      </c>
      <c r="Y28" s="4">
        <f t="shared" si="23"/>
        <v>0</v>
      </c>
      <c r="Z28" s="4">
        <f t="shared" si="24"/>
        <v>0</v>
      </c>
      <c r="AA28" s="4">
        <f t="shared" si="25"/>
        <v>0</v>
      </c>
      <c r="AB28" s="4">
        <f t="shared" si="26"/>
        <v>0</v>
      </c>
      <c r="AC28" s="4">
        <f t="shared" si="27"/>
        <v>0</v>
      </c>
      <c r="AD28" s="4">
        <f t="shared" si="28"/>
        <v>0</v>
      </c>
      <c r="AE28" s="4">
        <f t="shared" si="29"/>
        <v>0</v>
      </c>
      <c r="AF28" s="4">
        <f t="shared" si="30"/>
        <v>0</v>
      </c>
      <c r="AG28" s="4">
        <f t="shared" si="31"/>
        <v>0</v>
      </c>
      <c r="AH28" s="4">
        <f t="shared" si="32"/>
        <v>0</v>
      </c>
      <c r="AI28" s="4">
        <f t="shared" si="33"/>
        <v>0</v>
      </c>
      <c r="AJ28" s="4">
        <f t="shared" si="34"/>
        <v>0</v>
      </c>
      <c r="AK28" s="4">
        <f t="shared" si="35"/>
        <v>0</v>
      </c>
    </row>
    <row r="29" spans="1:37" ht="12">
      <c r="A29" s="23" t="s">
        <v>121</v>
      </c>
      <c r="B29" s="24"/>
      <c r="C29" s="24">
        <f t="shared" si="1"/>
        <v>0</v>
      </c>
      <c r="D29" s="24">
        <f>C29*MID(A29,5,1)*3</f>
        <v>0</v>
      </c>
      <c r="E29" s="23">
        <f>IF(OR(B29="A+",B29="A",B29="A-",B29="B+",B29="B",B29="B-",B29="C+",B29="C",B29="Ex",B29="T",B29="P")=TRUE,1,0)</f>
        <v>0</v>
      </c>
      <c r="F29" s="23">
        <f>IF(OR(B29="A+",B29="A",B29="A-",B29="B+",B29="B",B29="B-",B29="C+",B29="C")=TRUE,1,0)</f>
        <v>0</v>
      </c>
      <c r="G29" s="23">
        <f>IF(E29=1,3*MID(A29,5,1),0)</f>
        <v>0</v>
      </c>
      <c r="H29" s="23">
        <f>IF(E29=1,(IF(MID(A29,4,1)="4",(3*MID(A29,5,1)),0)),0)</f>
        <v>0</v>
      </c>
      <c r="I29" s="23">
        <f>IF(E29=1,(IF(MID(A29,4,1)="5",(3*MID(A29,5,1)),0)),0)</f>
        <v>0</v>
      </c>
      <c r="J29" s="23">
        <f>IF(E29=1,(IF(MID(A29,4,1)="6",(3*MID(A29,5,1)),0)),0)</f>
        <v>0</v>
      </c>
      <c r="K29" s="23">
        <f>IF(E29=1,(IF(MID(A29,3,1)="X",(3*MID(A29,5,1)),0)),0)</f>
        <v>0</v>
      </c>
      <c r="L29" s="23">
        <f>IF(E29=1,(IF(MID(A29,3,1)="X",(IF(MID(A29,4,1)="4",3*MID(A29,5,1),0)),0)),0)</f>
        <v>0</v>
      </c>
      <c r="M29" s="23">
        <f>IF(E29=1,(IF(MID(A29,3,1)="X",(IF(MID(A29,4,1)="5",3*MID(A29,5,1),0)),0)),0)</f>
        <v>0</v>
      </c>
      <c r="N29" s="23">
        <f>IF(E29=1,(IF(MID(A29,3,1)="X",(IF(MID(A29,4,1)="6",3*MID(A29,5,1),0)),0)),0)</f>
        <v>0</v>
      </c>
      <c r="O29" s="23">
        <f>IF(E29=1,(IF(MID(A29,3,1)="Y",(3*MID(A29,5,1)),0)),0)</f>
        <v>0</v>
      </c>
      <c r="P29" s="23">
        <f>IF(E29=1,(IF(MID(A29,3,1)="Y",(IF(MID(A29,4,1)="4",3*MID(A29,5,1),0)),0)),0)</f>
        <v>0</v>
      </c>
      <c r="Q29" s="23">
        <f>IF(E29=1,(IF(MID(A29,3,1)="Y",(IF(MID(A29,4,1)="5",3*MID(A29,5,1),0)),0)),0)</f>
        <v>0</v>
      </c>
      <c r="R29" s="23">
        <f>IF(E29=1,(IF(MID(A29,3,1)="Y",(IF(MID(A29,4,1)="6",3*MID(A29,5,1),0)),0)),0)</f>
        <v>0</v>
      </c>
      <c r="S29" s="23">
        <f>IF(E29=1,(IF(MID(A29,3,1)="Z",(3*MID(A29,5,1)),0)),0)</f>
        <v>0</v>
      </c>
      <c r="T29" s="23">
        <f>IF(E29=1,(IF(MID(A29,3,1)="Z",(IF(MID(A29,4,1)="4",3*MID(A29,5,1),0)),0)),0)</f>
        <v>0</v>
      </c>
      <c r="U29" s="23">
        <f>IF(E29=1,(IF(MID(A29,3,1)="Z",(IF(MID(A29,4,1)="5",3*MID(A29,5,1),0)),0)),0)</f>
        <v>0</v>
      </c>
      <c r="V29" s="23">
        <f>IF(E29=1,(IF(MID(A29,3,1)="Z",(IF(MID(A29,4,1)="6",3*MID(A29,5,1),0)),0)),0)</f>
        <v>0</v>
      </c>
      <c r="W29" s="23">
        <f>IF(E29=1,(IF(MID(A29,3,1)="J",(3*MID(A29,5,1)),0)),0)</f>
        <v>0</v>
      </c>
      <c r="X29" s="23">
        <f>IF(E29=1,(IF(MID(A29,3,1)="M",(3*MID(A29,5,1)),0)),0)</f>
        <v>0</v>
      </c>
      <c r="Y29" s="23">
        <f>IF(E29=1,(IF(MID(A29,3,1)="I",(3*MID(A29,5,1)),0)),0)</f>
        <v>0</v>
      </c>
      <c r="Z29" s="23">
        <f>IF(E29=1,(IF(MID(A29,3,1)="W",(3*MID(A29,5,1)),0)),0)</f>
        <v>0</v>
      </c>
      <c r="AA29" s="23">
        <f>IF(E29=1,(IF(MID(A29,3,1)="L",(3*MID(A29,5,1)),0)),0)</f>
        <v>0</v>
      </c>
      <c r="AB29" s="23">
        <f>IF(E29=1,(IF(MID(A29,3,1)="K",(3*MID(A29,5,1)),0)),0)</f>
        <v>0</v>
      </c>
      <c r="AC29" s="23">
        <f>IF(F29=1,(K29),0)</f>
        <v>0</v>
      </c>
      <c r="AD29" s="23">
        <f t="shared" si="28"/>
        <v>0</v>
      </c>
      <c r="AE29" s="23">
        <f t="shared" si="29"/>
        <v>0</v>
      </c>
      <c r="AF29" s="23">
        <f t="shared" si="30"/>
        <v>0</v>
      </c>
      <c r="AG29" s="23">
        <f t="shared" si="31"/>
        <v>0</v>
      </c>
      <c r="AH29" s="23">
        <f>IF(F29=1,(K29+O29+S29),0)</f>
        <v>0</v>
      </c>
      <c r="AI29" s="23">
        <f>IF(F29=1,(L29+P29+T29),0)</f>
        <v>0</v>
      </c>
      <c r="AJ29" s="23">
        <f>IF(F29=1,(M29+Q29+U29),0)</f>
        <v>0</v>
      </c>
      <c r="AK29" s="23">
        <f>IF(F29=1,(N29+R29+V29),0)</f>
        <v>0</v>
      </c>
    </row>
    <row r="30" spans="1:37" ht="12">
      <c r="A30" s="4" t="s">
        <v>18</v>
      </c>
      <c r="B30" s="14"/>
      <c r="C30" s="14">
        <f t="shared" si="1"/>
        <v>0</v>
      </c>
      <c r="D30" s="14">
        <f t="shared" si="2"/>
        <v>0</v>
      </c>
      <c r="E30" s="4">
        <f t="shared" si="3"/>
        <v>0</v>
      </c>
      <c r="F30" s="4">
        <f t="shared" si="4"/>
        <v>0</v>
      </c>
      <c r="G30" s="4">
        <f t="shared" si="5"/>
        <v>0</v>
      </c>
      <c r="H30" s="4">
        <f t="shared" si="6"/>
        <v>0</v>
      </c>
      <c r="I30" s="4">
        <f t="shared" si="7"/>
        <v>0</v>
      </c>
      <c r="J30" s="4">
        <f t="shared" si="8"/>
        <v>0</v>
      </c>
      <c r="K30" s="4">
        <f t="shared" si="9"/>
        <v>0</v>
      </c>
      <c r="L30" s="4">
        <f t="shared" si="10"/>
        <v>0</v>
      </c>
      <c r="M30" s="4">
        <f t="shared" si="11"/>
        <v>0</v>
      </c>
      <c r="N30" s="4">
        <f t="shared" si="12"/>
        <v>0</v>
      </c>
      <c r="O30" s="4">
        <f t="shared" si="13"/>
        <v>0</v>
      </c>
      <c r="P30" s="4">
        <f t="shared" si="14"/>
        <v>0</v>
      </c>
      <c r="Q30" s="4">
        <f t="shared" si="15"/>
        <v>0</v>
      </c>
      <c r="R30" s="4">
        <f t="shared" si="16"/>
        <v>0</v>
      </c>
      <c r="S30" s="4">
        <f t="shared" si="17"/>
        <v>0</v>
      </c>
      <c r="T30" s="4">
        <f t="shared" si="18"/>
        <v>0</v>
      </c>
      <c r="U30" s="4">
        <f t="shared" si="19"/>
        <v>0</v>
      </c>
      <c r="V30" s="4">
        <f t="shared" si="20"/>
        <v>0</v>
      </c>
      <c r="W30" s="4">
        <f t="shared" si="21"/>
        <v>0</v>
      </c>
      <c r="X30" s="4">
        <f t="shared" si="22"/>
        <v>0</v>
      </c>
      <c r="Y30" s="4">
        <f t="shared" si="23"/>
        <v>0</v>
      </c>
      <c r="Z30" s="4">
        <f t="shared" si="24"/>
        <v>0</v>
      </c>
      <c r="AA30" s="4">
        <f t="shared" si="25"/>
        <v>0</v>
      </c>
      <c r="AB30" s="4">
        <f t="shared" si="26"/>
        <v>0</v>
      </c>
      <c r="AC30" s="4">
        <f t="shared" si="27"/>
        <v>0</v>
      </c>
      <c r="AD30" s="4">
        <f t="shared" si="28"/>
        <v>0</v>
      </c>
      <c r="AE30" s="4">
        <f t="shared" si="29"/>
        <v>0</v>
      </c>
      <c r="AF30" s="4">
        <f t="shared" si="30"/>
        <v>0</v>
      </c>
      <c r="AG30" s="4">
        <f t="shared" si="31"/>
        <v>0</v>
      </c>
      <c r="AH30" s="4">
        <f t="shared" si="32"/>
        <v>0</v>
      </c>
      <c r="AI30" s="4">
        <f t="shared" si="33"/>
        <v>0</v>
      </c>
      <c r="AJ30" s="4">
        <f t="shared" si="34"/>
        <v>0</v>
      </c>
      <c r="AK30" s="4">
        <f t="shared" si="35"/>
        <v>0</v>
      </c>
    </row>
    <row r="31" spans="1:37" ht="12">
      <c r="A31" s="4" t="s">
        <v>19</v>
      </c>
      <c r="B31" s="14"/>
      <c r="C31" s="14">
        <f t="shared" si="1"/>
        <v>0</v>
      </c>
      <c r="D31" s="14">
        <f t="shared" si="2"/>
        <v>0</v>
      </c>
      <c r="E31" s="4">
        <f t="shared" si="3"/>
        <v>0</v>
      </c>
      <c r="F31" s="4">
        <f t="shared" si="4"/>
        <v>0</v>
      </c>
      <c r="G31" s="4">
        <f t="shared" si="5"/>
        <v>0</v>
      </c>
      <c r="H31" s="4">
        <f t="shared" si="6"/>
        <v>0</v>
      </c>
      <c r="I31" s="4">
        <f t="shared" si="7"/>
        <v>0</v>
      </c>
      <c r="J31" s="4">
        <f t="shared" si="8"/>
        <v>0</v>
      </c>
      <c r="K31" s="4">
        <f t="shared" si="9"/>
        <v>0</v>
      </c>
      <c r="L31" s="4">
        <f t="shared" si="10"/>
        <v>0</v>
      </c>
      <c r="M31" s="4">
        <f t="shared" si="11"/>
        <v>0</v>
      </c>
      <c r="N31" s="4">
        <f t="shared" si="12"/>
        <v>0</v>
      </c>
      <c r="O31" s="4">
        <f t="shared" si="13"/>
        <v>0</v>
      </c>
      <c r="P31" s="4">
        <f t="shared" si="14"/>
        <v>0</v>
      </c>
      <c r="Q31" s="4">
        <f t="shared" si="15"/>
        <v>0</v>
      </c>
      <c r="R31" s="4">
        <f t="shared" si="16"/>
        <v>0</v>
      </c>
      <c r="S31" s="4">
        <f t="shared" si="17"/>
        <v>0</v>
      </c>
      <c r="T31" s="4">
        <f t="shared" si="18"/>
        <v>0</v>
      </c>
      <c r="U31" s="4">
        <f t="shared" si="19"/>
        <v>0</v>
      </c>
      <c r="V31" s="4">
        <f t="shared" si="20"/>
        <v>0</v>
      </c>
      <c r="W31" s="4">
        <f t="shared" si="21"/>
        <v>0</v>
      </c>
      <c r="X31" s="4">
        <f t="shared" si="22"/>
        <v>0</v>
      </c>
      <c r="Y31" s="4">
        <f t="shared" si="23"/>
        <v>0</v>
      </c>
      <c r="Z31" s="4">
        <f t="shared" si="24"/>
        <v>0</v>
      </c>
      <c r="AA31" s="4">
        <f t="shared" si="25"/>
        <v>0</v>
      </c>
      <c r="AB31" s="4">
        <f t="shared" si="26"/>
        <v>0</v>
      </c>
      <c r="AC31" s="4">
        <f t="shared" si="27"/>
        <v>0</v>
      </c>
      <c r="AD31" s="4">
        <f t="shared" si="28"/>
        <v>0</v>
      </c>
      <c r="AE31" s="4">
        <f t="shared" si="29"/>
        <v>0</v>
      </c>
      <c r="AF31" s="4">
        <f t="shared" si="30"/>
        <v>0</v>
      </c>
      <c r="AG31" s="4">
        <f t="shared" si="31"/>
        <v>0</v>
      </c>
      <c r="AH31" s="4">
        <f t="shared" si="32"/>
        <v>0</v>
      </c>
      <c r="AI31" s="4">
        <f t="shared" si="33"/>
        <v>0</v>
      </c>
      <c r="AJ31" s="4">
        <f t="shared" si="34"/>
        <v>0</v>
      </c>
      <c r="AK31" s="4">
        <f t="shared" si="35"/>
        <v>0</v>
      </c>
    </row>
    <row r="32" spans="1:37" ht="12">
      <c r="A32" s="4" t="s">
        <v>20</v>
      </c>
      <c r="B32" s="14"/>
      <c r="C32" s="14">
        <f t="shared" si="1"/>
        <v>0</v>
      </c>
      <c r="D32" s="14">
        <f t="shared" si="2"/>
        <v>0</v>
      </c>
      <c r="E32" s="4">
        <f t="shared" si="3"/>
        <v>0</v>
      </c>
      <c r="F32" s="4">
        <f t="shared" si="4"/>
        <v>0</v>
      </c>
      <c r="G32" s="4">
        <f t="shared" si="5"/>
        <v>0</v>
      </c>
      <c r="H32" s="4">
        <f t="shared" si="6"/>
        <v>0</v>
      </c>
      <c r="I32" s="4">
        <f t="shared" si="7"/>
        <v>0</v>
      </c>
      <c r="J32" s="4">
        <f t="shared" si="8"/>
        <v>0</v>
      </c>
      <c r="K32" s="4">
        <f t="shared" si="9"/>
        <v>0</v>
      </c>
      <c r="L32" s="4">
        <f t="shared" si="10"/>
        <v>0</v>
      </c>
      <c r="M32" s="4">
        <f t="shared" si="11"/>
        <v>0</v>
      </c>
      <c r="N32" s="4">
        <f t="shared" si="12"/>
        <v>0</v>
      </c>
      <c r="O32" s="4">
        <f t="shared" si="13"/>
        <v>0</v>
      </c>
      <c r="P32" s="4">
        <f t="shared" si="14"/>
        <v>0</v>
      </c>
      <c r="Q32" s="4">
        <f t="shared" si="15"/>
        <v>0</v>
      </c>
      <c r="R32" s="4">
        <f t="shared" si="16"/>
        <v>0</v>
      </c>
      <c r="S32" s="4">
        <f t="shared" si="17"/>
        <v>0</v>
      </c>
      <c r="T32" s="4">
        <f t="shared" si="18"/>
        <v>0</v>
      </c>
      <c r="U32" s="4">
        <f t="shared" si="19"/>
        <v>0</v>
      </c>
      <c r="V32" s="4">
        <f t="shared" si="20"/>
        <v>0</v>
      </c>
      <c r="W32" s="4">
        <f t="shared" si="21"/>
        <v>0</v>
      </c>
      <c r="X32" s="4">
        <f t="shared" si="22"/>
        <v>0</v>
      </c>
      <c r="Y32" s="4">
        <f t="shared" si="23"/>
        <v>0</v>
      </c>
      <c r="Z32" s="4">
        <f t="shared" si="24"/>
        <v>0</v>
      </c>
      <c r="AA32" s="4">
        <f t="shared" si="25"/>
        <v>0</v>
      </c>
      <c r="AB32" s="4">
        <f t="shared" si="26"/>
        <v>0</v>
      </c>
      <c r="AC32" s="4">
        <f t="shared" si="27"/>
        <v>0</v>
      </c>
      <c r="AD32" s="4">
        <f t="shared" si="28"/>
        <v>0</v>
      </c>
      <c r="AE32" s="4">
        <f t="shared" si="29"/>
        <v>0</v>
      </c>
      <c r="AF32" s="4">
        <f t="shared" si="30"/>
        <v>0</v>
      </c>
      <c r="AG32" s="4">
        <f t="shared" si="31"/>
        <v>0</v>
      </c>
      <c r="AH32" s="4">
        <f t="shared" si="32"/>
        <v>0</v>
      </c>
      <c r="AI32" s="4">
        <f t="shared" si="33"/>
        <v>0</v>
      </c>
      <c r="AJ32" s="4">
        <f t="shared" si="34"/>
        <v>0</v>
      </c>
      <c r="AK32" s="4">
        <f t="shared" si="35"/>
        <v>0</v>
      </c>
    </row>
    <row r="33" spans="1:37" ht="12">
      <c r="A33" s="4" t="s">
        <v>21</v>
      </c>
      <c r="B33" s="14"/>
      <c r="C33" s="14">
        <f t="shared" si="1"/>
        <v>0</v>
      </c>
      <c r="D33" s="14">
        <f t="shared" si="2"/>
        <v>0</v>
      </c>
      <c r="E33" s="4">
        <f t="shared" si="3"/>
        <v>0</v>
      </c>
      <c r="F33" s="4">
        <f t="shared" si="4"/>
        <v>0</v>
      </c>
      <c r="G33" s="4">
        <f t="shared" si="5"/>
        <v>0</v>
      </c>
      <c r="H33" s="4">
        <f t="shared" si="6"/>
        <v>0</v>
      </c>
      <c r="I33" s="4">
        <f t="shared" si="7"/>
        <v>0</v>
      </c>
      <c r="J33" s="4">
        <f t="shared" si="8"/>
        <v>0</v>
      </c>
      <c r="K33" s="4">
        <f t="shared" si="9"/>
        <v>0</v>
      </c>
      <c r="L33" s="4">
        <f t="shared" si="10"/>
        <v>0</v>
      </c>
      <c r="M33" s="4">
        <f t="shared" si="11"/>
        <v>0</v>
      </c>
      <c r="N33" s="4">
        <f t="shared" si="12"/>
        <v>0</v>
      </c>
      <c r="O33" s="4">
        <f t="shared" si="13"/>
        <v>0</v>
      </c>
      <c r="P33" s="4">
        <f t="shared" si="14"/>
        <v>0</v>
      </c>
      <c r="Q33" s="4">
        <f t="shared" si="15"/>
        <v>0</v>
      </c>
      <c r="R33" s="4">
        <f t="shared" si="16"/>
        <v>0</v>
      </c>
      <c r="S33" s="4">
        <f t="shared" si="17"/>
        <v>0</v>
      </c>
      <c r="T33" s="4">
        <f t="shared" si="18"/>
        <v>0</v>
      </c>
      <c r="U33" s="4">
        <f t="shared" si="19"/>
        <v>0</v>
      </c>
      <c r="V33" s="4">
        <f t="shared" si="20"/>
        <v>0</v>
      </c>
      <c r="W33" s="4">
        <f t="shared" si="21"/>
        <v>0</v>
      </c>
      <c r="X33" s="4">
        <f t="shared" si="22"/>
        <v>0</v>
      </c>
      <c r="Y33" s="4">
        <f t="shared" si="23"/>
        <v>0</v>
      </c>
      <c r="Z33" s="4">
        <f t="shared" si="24"/>
        <v>0</v>
      </c>
      <c r="AA33" s="4">
        <f t="shared" si="25"/>
        <v>0</v>
      </c>
      <c r="AB33" s="4">
        <f t="shared" si="26"/>
        <v>0</v>
      </c>
      <c r="AC33" s="4">
        <f t="shared" si="27"/>
        <v>0</v>
      </c>
      <c r="AD33" s="4">
        <f t="shared" si="28"/>
        <v>0</v>
      </c>
      <c r="AE33" s="4">
        <f t="shared" si="29"/>
        <v>0</v>
      </c>
      <c r="AF33" s="4">
        <f t="shared" si="30"/>
        <v>0</v>
      </c>
      <c r="AG33" s="4">
        <f t="shared" si="31"/>
        <v>0</v>
      </c>
      <c r="AH33" s="4">
        <f t="shared" si="32"/>
        <v>0</v>
      </c>
      <c r="AI33" s="4">
        <f t="shared" si="33"/>
        <v>0</v>
      </c>
      <c r="AJ33" s="4">
        <f t="shared" si="34"/>
        <v>0</v>
      </c>
      <c r="AK33" s="4">
        <f t="shared" si="35"/>
        <v>0</v>
      </c>
    </row>
    <row r="34" spans="1:37" ht="12">
      <c r="A34" s="4" t="s">
        <v>22</v>
      </c>
      <c r="B34" s="14"/>
      <c r="C34" s="14">
        <f t="shared" si="1"/>
        <v>0</v>
      </c>
      <c r="D34" s="14">
        <f t="shared" si="2"/>
        <v>0</v>
      </c>
      <c r="E34" s="4">
        <f t="shared" si="3"/>
        <v>0</v>
      </c>
      <c r="F34" s="4">
        <f t="shared" si="4"/>
        <v>0</v>
      </c>
      <c r="G34" s="4">
        <f t="shared" si="5"/>
        <v>0</v>
      </c>
      <c r="H34" s="4">
        <f t="shared" si="6"/>
        <v>0</v>
      </c>
      <c r="I34" s="4">
        <f t="shared" si="7"/>
        <v>0</v>
      </c>
      <c r="J34" s="4">
        <f t="shared" si="8"/>
        <v>0</v>
      </c>
      <c r="K34" s="4">
        <f t="shared" si="9"/>
        <v>0</v>
      </c>
      <c r="L34" s="4">
        <f t="shared" si="10"/>
        <v>0</v>
      </c>
      <c r="M34" s="4">
        <f t="shared" si="11"/>
        <v>0</v>
      </c>
      <c r="N34" s="4">
        <f t="shared" si="12"/>
        <v>0</v>
      </c>
      <c r="O34" s="4">
        <f t="shared" si="13"/>
        <v>0</v>
      </c>
      <c r="P34" s="4">
        <f t="shared" si="14"/>
        <v>0</v>
      </c>
      <c r="Q34" s="4">
        <f t="shared" si="15"/>
        <v>0</v>
      </c>
      <c r="R34" s="4">
        <f t="shared" si="16"/>
        <v>0</v>
      </c>
      <c r="S34" s="4">
        <f t="shared" si="17"/>
        <v>0</v>
      </c>
      <c r="T34" s="4">
        <f t="shared" si="18"/>
        <v>0</v>
      </c>
      <c r="U34" s="4">
        <f t="shared" si="19"/>
        <v>0</v>
      </c>
      <c r="V34" s="4">
        <f t="shared" si="20"/>
        <v>0</v>
      </c>
      <c r="W34" s="4">
        <f t="shared" si="21"/>
        <v>0</v>
      </c>
      <c r="X34" s="4">
        <f t="shared" si="22"/>
        <v>0</v>
      </c>
      <c r="Y34" s="4">
        <f t="shared" si="23"/>
        <v>0</v>
      </c>
      <c r="Z34" s="4">
        <f t="shared" si="24"/>
        <v>0</v>
      </c>
      <c r="AA34" s="4">
        <f t="shared" si="25"/>
        <v>0</v>
      </c>
      <c r="AB34" s="4">
        <f t="shared" si="26"/>
        <v>0</v>
      </c>
      <c r="AC34" s="4">
        <f t="shared" si="27"/>
        <v>0</v>
      </c>
      <c r="AD34" s="4">
        <f t="shared" si="28"/>
        <v>0</v>
      </c>
      <c r="AE34" s="4">
        <f t="shared" si="29"/>
        <v>0</v>
      </c>
      <c r="AF34" s="4">
        <f t="shared" si="30"/>
        <v>0</v>
      </c>
      <c r="AG34" s="4">
        <f t="shared" si="31"/>
        <v>0</v>
      </c>
      <c r="AH34" s="4">
        <f t="shared" si="32"/>
        <v>0</v>
      </c>
      <c r="AI34" s="4">
        <f t="shared" si="33"/>
        <v>0</v>
      </c>
      <c r="AJ34" s="4">
        <f t="shared" si="34"/>
        <v>0</v>
      </c>
      <c r="AK34" s="4">
        <f t="shared" si="35"/>
        <v>0</v>
      </c>
    </row>
    <row r="35" spans="1:37" ht="12">
      <c r="A35" s="4" t="s">
        <v>23</v>
      </c>
      <c r="B35" s="14"/>
      <c r="C35" s="14">
        <f t="shared" si="1"/>
        <v>0</v>
      </c>
      <c r="D35" s="14">
        <f t="shared" si="2"/>
        <v>0</v>
      </c>
      <c r="E35" s="4">
        <f t="shared" si="3"/>
        <v>0</v>
      </c>
      <c r="F35" s="4">
        <f t="shared" si="4"/>
        <v>0</v>
      </c>
      <c r="G35" s="4">
        <f t="shared" si="5"/>
        <v>0</v>
      </c>
      <c r="H35" s="4">
        <f t="shared" si="6"/>
        <v>0</v>
      </c>
      <c r="I35" s="4">
        <f t="shared" si="7"/>
        <v>0</v>
      </c>
      <c r="J35" s="4">
        <f t="shared" si="8"/>
        <v>0</v>
      </c>
      <c r="K35" s="4">
        <f t="shared" si="9"/>
        <v>0</v>
      </c>
      <c r="L35" s="4">
        <f t="shared" si="10"/>
        <v>0</v>
      </c>
      <c r="M35" s="4">
        <f t="shared" si="11"/>
        <v>0</v>
      </c>
      <c r="N35" s="4">
        <f t="shared" si="12"/>
        <v>0</v>
      </c>
      <c r="O35" s="4">
        <f t="shared" si="13"/>
        <v>0</v>
      </c>
      <c r="P35" s="4">
        <f t="shared" si="14"/>
        <v>0</v>
      </c>
      <c r="Q35" s="4">
        <f t="shared" si="15"/>
        <v>0</v>
      </c>
      <c r="R35" s="4">
        <f t="shared" si="16"/>
        <v>0</v>
      </c>
      <c r="S35" s="4">
        <f t="shared" si="17"/>
        <v>0</v>
      </c>
      <c r="T35" s="4">
        <f t="shared" si="18"/>
        <v>0</v>
      </c>
      <c r="U35" s="4">
        <f t="shared" si="19"/>
        <v>0</v>
      </c>
      <c r="V35" s="4">
        <f t="shared" si="20"/>
        <v>0</v>
      </c>
      <c r="W35" s="4">
        <f t="shared" si="21"/>
        <v>0</v>
      </c>
      <c r="X35" s="4">
        <f t="shared" si="22"/>
        <v>0</v>
      </c>
      <c r="Y35" s="4">
        <f t="shared" si="23"/>
        <v>0</v>
      </c>
      <c r="Z35" s="4">
        <f t="shared" si="24"/>
        <v>0</v>
      </c>
      <c r="AA35" s="4">
        <f t="shared" si="25"/>
        <v>0</v>
      </c>
      <c r="AB35" s="4">
        <f t="shared" si="26"/>
        <v>0</v>
      </c>
      <c r="AC35" s="4">
        <f t="shared" si="27"/>
        <v>0</v>
      </c>
      <c r="AD35" s="4">
        <f t="shared" si="28"/>
        <v>0</v>
      </c>
      <c r="AE35" s="4">
        <f t="shared" si="29"/>
        <v>0</v>
      </c>
      <c r="AF35" s="4">
        <f t="shared" si="30"/>
        <v>0</v>
      </c>
      <c r="AG35" s="4">
        <f t="shared" si="31"/>
        <v>0</v>
      </c>
      <c r="AH35" s="4">
        <f t="shared" si="32"/>
        <v>0</v>
      </c>
      <c r="AI35" s="4">
        <f t="shared" si="33"/>
        <v>0</v>
      </c>
      <c r="AJ35" s="4">
        <f t="shared" si="34"/>
        <v>0</v>
      </c>
      <c r="AK35" s="4">
        <f t="shared" si="35"/>
        <v>0</v>
      </c>
    </row>
    <row r="36" spans="1:37" ht="12">
      <c r="A36" s="4" t="s">
        <v>24</v>
      </c>
      <c r="B36" s="14"/>
      <c r="C36" s="14">
        <f t="shared" si="1"/>
        <v>0</v>
      </c>
      <c r="D36" s="14">
        <f t="shared" si="2"/>
        <v>0</v>
      </c>
      <c r="E36" s="4">
        <f t="shared" si="3"/>
        <v>0</v>
      </c>
      <c r="F36" s="4">
        <f t="shared" si="4"/>
        <v>0</v>
      </c>
      <c r="G36" s="4">
        <f t="shared" si="5"/>
        <v>0</v>
      </c>
      <c r="H36" s="4">
        <f t="shared" si="6"/>
        <v>0</v>
      </c>
      <c r="I36" s="4">
        <f t="shared" si="7"/>
        <v>0</v>
      </c>
      <c r="J36" s="4">
        <f t="shared" si="8"/>
        <v>0</v>
      </c>
      <c r="K36" s="4">
        <f t="shared" si="9"/>
        <v>0</v>
      </c>
      <c r="L36" s="4">
        <f t="shared" si="10"/>
        <v>0</v>
      </c>
      <c r="M36" s="4">
        <f t="shared" si="11"/>
        <v>0</v>
      </c>
      <c r="N36" s="4">
        <f t="shared" si="12"/>
        <v>0</v>
      </c>
      <c r="O36" s="4">
        <f t="shared" si="13"/>
        <v>0</v>
      </c>
      <c r="P36" s="4">
        <f t="shared" si="14"/>
        <v>0</v>
      </c>
      <c r="Q36" s="4">
        <f t="shared" si="15"/>
        <v>0</v>
      </c>
      <c r="R36" s="4">
        <f t="shared" si="16"/>
        <v>0</v>
      </c>
      <c r="S36" s="4">
        <f t="shared" si="17"/>
        <v>0</v>
      </c>
      <c r="T36" s="4">
        <f t="shared" si="18"/>
        <v>0</v>
      </c>
      <c r="U36" s="4">
        <f t="shared" si="19"/>
        <v>0</v>
      </c>
      <c r="V36" s="4">
        <f t="shared" si="20"/>
        <v>0</v>
      </c>
      <c r="W36" s="4">
        <f t="shared" si="21"/>
        <v>0</v>
      </c>
      <c r="X36" s="4">
        <f t="shared" si="22"/>
        <v>0</v>
      </c>
      <c r="Y36" s="4">
        <f t="shared" si="23"/>
        <v>0</v>
      </c>
      <c r="Z36" s="4">
        <f t="shared" si="24"/>
        <v>0</v>
      </c>
      <c r="AA36" s="4">
        <f t="shared" si="25"/>
        <v>0</v>
      </c>
      <c r="AB36" s="4">
        <f t="shared" si="26"/>
        <v>0</v>
      </c>
      <c r="AC36" s="4">
        <f t="shared" si="27"/>
        <v>0</v>
      </c>
      <c r="AD36" s="4">
        <f t="shared" si="28"/>
        <v>0</v>
      </c>
      <c r="AE36" s="4">
        <f t="shared" si="29"/>
        <v>0</v>
      </c>
      <c r="AF36" s="4">
        <f t="shared" si="30"/>
        <v>0</v>
      </c>
      <c r="AG36" s="4">
        <f t="shared" si="31"/>
        <v>0</v>
      </c>
      <c r="AH36" s="4">
        <f t="shared" si="32"/>
        <v>0</v>
      </c>
      <c r="AI36" s="4">
        <f t="shared" si="33"/>
        <v>0</v>
      </c>
      <c r="AJ36" s="4">
        <f t="shared" si="34"/>
        <v>0</v>
      </c>
      <c r="AK36" s="4">
        <f t="shared" si="35"/>
        <v>0</v>
      </c>
    </row>
    <row r="37" spans="1:37" ht="12">
      <c r="A37" s="4" t="s">
        <v>25</v>
      </c>
      <c r="B37" s="14"/>
      <c r="C37" s="14">
        <f t="shared" si="1"/>
        <v>0</v>
      </c>
      <c r="D37" s="14">
        <f t="shared" si="2"/>
        <v>0</v>
      </c>
      <c r="E37" s="4">
        <f t="shared" si="3"/>
        <v>0</v>
      </c>
      <c r="F37" s="4">
        <f t="shared" si="4"/>
        <v>0</v>
      </c>
      <c r="G37" s="4">
        <f t="shared" si="5"/>
        <v>0</v>
      </c>
      <c r="H37" s="4">
        <f t="shared" si="6"/>
        <v>0</v>
      </c>
      <c r="I37" s="4">
        <f t="shared" si="7"/>
        <v>0</v>
      </c>
      <c r="J37" s="4">
        <f t="shared" si="8"/>
        <v>0</v>
      </c>
      <c r="K37" s="4">
        <f t="shared" si="9"/>
        <v>0</v>
      </c>
      <c r="L37" s="4">
        <f t="shared" si="10"/>
        <v>0</v>
      </c>
      <c r="M37" s="4">
        <f t="shared" si="11"/>
        <v>0</v>
      </c>
      <c r="N37" s="4">
        <f t="shared" si="12"/>
        <v>0</v>
      </c>
      <c r="O37" s="4">
        <f t="shared" si="13"/>
        <v>0</v>
      </c>
      <c r="P37" s="4">
        <f t="shared" si="14"/>
        <v>0</v>
      </c>
      <c r="Q37" s="4">
        <f t="shared" si="15"/>
        <v>0</v>
      </c>
      <c r="R37" s="4">
        <f t="shared" si="16"/>
        <v>0</v>
      </c>
      <c r="S37" s="4">
        <f t="shared" si="17"/>
        <v>0</v>
      </c>
      <c r="T37" s="4">
        <f t="shared" si="18"/>
        <v>0</v>
      </c>
      <c r="U37" s="4">
        <f t="shared" si="19"/>
        <v>0</v>
      </c>
      <c r="V37" s="4">
        <f t="shared" si="20"/>
        <v>0</v>
      </c>
      <c r="W37" s="4">
        <f t="shared" si="21"/>
        <v>0</v>
      </c>
      <c r="X37" s="4">
        <f t="shared" si="22"/>
        <v>0</v>
      </c>
      <c r="Y37" s="4">
        <f t="shared" si="23"/>
        <v>0</v>
      </c>
      <c r="Z37" s="4">
        <f t="shared" si="24"/>
        <v>0</v>
      </c>
      <c r="AA37" s="4">
        <f t="shared" si="25"/>
        <v>0</v>
      </c>
      <c r="AB37" s="4">
        <f t="shared" si="26"/>
        <v>0</v>
      </c>
      <c r="AC37" s="4">
        <f t="shared" si="27"/>
        <v>0</v>
      </c>
      <c r="AD37" s="4">
        <f t="shared" si="28"/>
        <v>0</v>
      </c>
      <c r="AE37" s="4">
        <f t="shared" si="29"/>
        <v>0</v>
      </c>
      <c r="AF37" s="4">
        <f t="shared" si="30"/>
        <v>0</v>
      </c>
      <c r="AG37" s="4">
        <f t="shared" si="31"/>
        <v>0</v>
      </c>
      <c r="AH37" s="4">
        <f t="shared" si="32"/>
        <v>0</v>
      </c>
      <c r="AI37" s="4">
        <f t="shared" si="33"/>
        <v>0</v>
      </c>
      <c r="AJ37" s="4">
        <f t="shared" si="34"/>
        <v>0</v>
      </c>
      <c r="AK37" s="4">
        <f t="shared" si="35"/>
        <v>0</v>
      </c>
    </row>
    <row r="38" spans="1:37" ht="12">
      <c r="A38" s="4" t="s">
        <v>26</v>
      </c>
      <c r="B38" s="14"/>
      <c r="C38" s="14">
        <f t="shared" si="1"/>
        <v>0</v>
      </c>
      <c r="D38" s="14">
        <f t="shared" si="2"/>
        <v>0</v>
      </c>
      <c r="E38" s="4">
        <f t="shared" si="3"/>
        <v>0</v>
      </c>
      <c r="F38" s="4">
        <f t="shared" si="4"/>
        <v>0</v>
      </c>
      <c r="G38" s="4">
        <f t="shared" si="5"/>
        <v>0</v>
      </c>
      <c r="H38" s="4">
        <f t="shared" si="6"/>
        <v>0</v>
      </c>
      <c r="I38" s="4">
        <f t="shared" si="7"/>
        <v>0</v>
      </c>
      <c r="J38" s="4">
        <f t="shared" si="8"/>
        <v>0</v>
      </c>
      <c r="K38" s="4">
        <f t="shared" si="9"/>
        <v>0</v>
      </c>
      <c r="L38" s="4">
        <f t="shared" si="10"/>
        <v>0</v>
      </c>
      <c r="M38" s="4">
        <f t="shared" si="11"/>
        <v>0</v>
      </c>
      <c r="N38" s="4">
        <f t="shared" si="12"/>
        <v>0</v>
      </c>
      <c r="O38" s="4">
        <f t="shared" si="13"/>
        <v>0</v>
      </c>
      <c r="P38" s="4">
        <f t="shared" si="14"/>
        <v>0</v>
      </c>
      <c r="Q38" s="4">
        <f t="shared" si="15"/>
        <v>0</v>
      </c>
      <c r="R38" s="4">
        <f t="shared" si="16"/>
        <v>0</v>
      </c>
      <c r="S38" s="4">
        <f t="shared" si="17"/>
        <v>0</v>
      </c>
      <c r="T38" s="4">
        <f t="shared" si="18"/>
        <v>0</v>
      </c>
      <c r="U38" s="4">
        <f t="shared" si="19"/>
        <v>0</v>
      </c>
      <c r="V38" s="4">
        <f t="shared" si="20"/>
        <v>0</v>
      </c>
      <c r="W38" s="4">
        <f t="shared" si="21"/>
        <v>0</v>
      </c>
      <c r="X38" s="4">
        <f t="shared" si="22"/>
        <v>0</v>
      </c>
      <c r="Y38" s="4">
        <f t="shared" si="23"/>
        <v>0</v>
      </c>
      <c r="Z38" s="4">
        <f t="shared" si="24"/>
        <v>0</v>
      </c>
      <c r="AA38" s="4">
        <f t="shared" si="25"/>
        <v>0</v>
      </c>
      <c r="AB38" s="4">
        <f t="shared" si="26"/>
        <v>0</v>
      </c>
      <c r="AC38" s="4">
        <f t="shared" si="27"/>
        <v>0</v>
      </c>
      <c r="AD38" s="4">
        <f t="shared" si="28"/>
        <v>0</v>
      </c>
      <c r="AE38" s="4">
        <f t="shared" si="29"/>
        <v>0</v>
      </c>
      <c r="AF38" s="4">
        <f t="shared" si="30"/>
        <v>0</v>
      </c>
      <c r="AG38" s="4">
        <f t="shared" si="31"/>
        <v>0</v>
      </c>
      <c r="AH38" s="4">
        <f t="shared" si="32"/>
        <v>0</v>
      </c>
      <c r="AI38" s="4">
        <f t="shared" si="33"/>
        <v>0</v>
      </c>
      <c r="AJ38" s="4">
        <f t="shared" si="34"/>
        <v>0</v>
      </c>
      <c r="AK38" s="4">
        <f t="shared" si="35"/>
        <v>0</v>
      </c>
    </row>
    <row r="39" spans="1:37" ht="12">
      <c r="A39" s="3" t="s">
        <v>29</v>
      </c>
      <c r="B39" s="15"/>
      <c r="C39" s="15">
        <f t="shared" si="1"/>
        <v>0</v>
      </c>
      <c r="D39" s="15">
        <f t="shared" si="2"/>
        <v>0</v>
      </c>
      <c r="E39" s="3">
        <f t="shared" si="3"/>
        <v>0</v>
      </c>
      <c r="F39" s="3">
        <f t="shared" si="4"/>
        <v>0</v>
      </c>
      <c r="G39" s="3">
        <f t="shared" si="5"/>
        <v>0</v>
      </c>
      <c r="H39" s="3">
        <f t="shared" si="6"/>
        <v>0</v>
      </c>
      <c r="I39" s="3">
        <f t="shared" si="7"/>
        <v>0</v>
      </c>
      <c r="J39" s="3">
        <f t="shared" si="8"/>
        <v>0</v>
      </c>
      <c r="K39" s="3">
        <f t="shared" si="9"/>
        <v>0</v>
      </c>
      <c r="L39" s="3">
        <f t="shared" si="10"/>
        <v>0</v>
      </c>
      <c r="M39" s="3">
        <f t="shared" si="11"/>
        <v>0</v>
      </c>
      <c r="N39" s="3">
        <f t="shared" si="12"/>
        <v>0</v>
      </c>
      <c r="O39" s="3">
        <f t="shared" si="13"/>
        <v>0</v>
      </c>
      <c r="P39" s="3">
        <f t="shared" si="14"/>
        <v>0</v>
      </c>
      <c r="Q39" s="3">
        <f t="shared" si="15"/>
        <v>0</v>
      </c>
      <c r="R39" s="3">
        <f t="shared" si="16"/>
        <v>0</v>
      </c>
      <c r="S39" s="3">
        <f t="shared" si="17"/>
        <v>0</v>
      </c>
      <c r="T39" s="3">
        <f t="shared" si="18"/>
        <v>0</v>
      </c>
      <c r="U39" s="3">
        <f t="shared" si="19"/>
        <v>0</v>
      </c>
      <c r="V39" s="3">
        <f t="shared" si="20"/>
        <v>0</v>
      </c>
      <c r="W39" s="3">
        <f t="shared" si="21"/>
        <v>0</v>
      </c>
      <c r="X39" s="3">
        <f t="shared" si="22"/>
        <v>0</v>
      </c>
      <c r="Y39" s="3">
        <f t="shared" si="23"/>
        <v>0</v>
      </c>
      <c r="Z39" s="3">
        <f t="shared" si="24"/>
        <v>0</v>
      </c>
      <c r="AA39" s="3">
        <f t="shared" si="25"/>
        <v>0</v>
      </c>
      <c r="AB39" s="3">
        <f t="shared" si="26"/>
        <v>0</v>
      </c>
      <c r="AC39" s="3">
        <f t="shared" si="27"/>
        <v>0</v>
      </c>
      <c r="AD39" s="3">
        <f t="shared" si="28"/>
        <v>0</v>
      </c>
      <c r="AE39" s="3">
        <f t="shared" si="29"/>
        <v>0</v>
      </c>
      <c r="AF39" s="3">
        <f t="shared" si="30"/>
        <v>0</v>
      </c>
      <c r="AG39" s="3">
        <f t="shared" si="31"/>
        <v>0</v>
      </c>
      <c r="AH39" s="3">
        <f t="shared" si="32"/>
        <v>0</v>
      </c>
      <c r="AI39" s="3">
        <f t="shared" si="33"/>
        <v>0</v>
      </c>
      <c r="AJ39" s="3">
        <f t="shared" si="34"/>
        <v>0</v>
      </c>
      <c r="AK39" s="3">
        <f t="shared" si="35"/>
        <v>0</v>
      </c>
    </row>
    <row r="40" spans="1:37" ht="12">
      <c r="A40" s="3" t="s">
        <v>30</v>
      </c>
      <c r="B40" s="15"/>
      <c r="C40" s="15">
        <f t="shared" si="1"/>
        <v>0</v>
      </c>
      <c r="D40" s="15">
        <f t="shared" si="2"/>
        <v>0</v>
      </c>
      <c r="E40" s="3">
        <f t="shared" si="3"/>
        <v>0</v>
      </c>
      <c r="F40" s="3">
        <f t="shared" si="4"/>
        <v>0</v>
      </c>
      <c r="G40" s="3">
        <f t="shared" si="5"/>
        <v>0</v>
      </c>
      <c r="H40" s="3">
        <f t="shared" si="6"/>
        <v>0</v>
      </c>
      <c r="I40" s="3">
        <f t="shared" si="7"/>
        <v>0</v>
      </c>
      <c r="J40" s="3">
        <f t="shared" si="8"/>
        <v>0</v>
      </c>
      <c r="K40" s="3">
        <f t="shared" si="9"/>
        <v>0</v>
      </c>
      <c r="L40" s="3">
        <f t="shared" si="10"/>
        <v>0</v>
      </c>
      <c r="M40" s="3">
        <f t="shared" si="11"/>
        <v>0</v>
      </c>
      <c r="N40" s="3">
        <f t="shared" si="12"/>
        <v>0</v>
      </c>
      <c r="O40" s="3">
        <f t="shared" si="13"/>
        <v>0</v>
      </c>
      <c r="P40" s="3">
        <f t="shared" si="14"/>
        <v>0</v>
      </c>
      <c r="Q40" s="3">
        <f t="shared" si="15"/>
        <v>0</v>
      </c>
      <c r="R40" s="3">
        <f t="shared" si="16"/>
        <v>0</v>
      </c>
      <c r="S40" s="3">
        <f t="shared" si="17"/>
        <v>0</v>
      </c>
      <c r="T40" s="3">
        <f t="shared" si="18"/>
        <v>0</v>
      </c>
      <c r="U40" s="3">
        <f t="shared" si="19"/>
        <v>0</v>
      </c>
      <c r="V40" s="3">
        <f t="shared" si="20"/>
        <v>0</v>
      </c>
      <c r="W40" s="3">
        <f t="shared" si="21"/>
        <v>0</v>
      </c>
      <c r="X40" s="3">
        <f t="shared" si="22"/>
        <v>0</v>
      </c>
      <c r="Y40" s="3">
        <f t="shared" si="23"/>
        <v>0</v>
      </c>
      <c r="Z40" s="3">
        <f t="shared" si="24"/>
        <v>0</v>
      </c>
      <c r="AA40" s="3">
        <f t="shared" si="25"/>
        <v>0</v>
      </c>
      <c r="AB40" s="3">
        <f t="shared" si="26"/>
        <v>0</v>
      </c>
      <c r="AC40" s="3">
        <f t="shared" si="27"/>
        <v>0</v>
      </c>
      <c r="AD40" s="3">
        <f t="shared" si="28"/>
        <v>0</v>
      </c>
      <c r="AE40" s="3">
        <f t="shared" si="29"/>
        <v>0</v>
      </c>
      <c r="AF40" s="3">
        <f t="shared" si="30"/>
        <v>0</v>
      </c>
      <c r="AG40" s="3">
        <f t="shared" si="31"/>
        <v>0</v>
      </c>
      <c r="AH40" s="3">
        <f t="shared" si="32"/>
        <v>0</v>
      </c>
      <c r="AI40" s="3">
        <f t="shared" si="33"/>
        <v>0</v>
      </c>
      <c r="AJ40" s="3">
        <f t="shared" si="34"/>
        <v>0</v>
      </c>
      <c r="AK40" s="3">
        <f t="shared" si="35"/>
        <v>0</v>
      </c>
    </row>
    <row r="41" spans="1:37" ht="12">
      <c r="A41" s="3" t="s">
        <v>31</v>
      </c>
      <c r="B41" s="15"/>
      <c r="C41" s="15">
        <f t="shared" si="1"/>
        <v>0</v>
      </c>
      <c r="D41" s="15">
        <f t="shared" si="2"/>
        <v>0</v>
      </c>
      <c r="E41" s="3">
        <f t="shared" si="3"/>
        <v>0</v>
      </c>
      <c r="F41" s="3">
        <f t="shared" si="4"/>
        <v>0</v>
      </c>
      <c r="G41" s="3">
        <f t="shared" si="5"/>
        <v>0</v>
      </c>
      <c r="H41" s="3">
        <f t="shared" si="6"/>
        <v>0</v>
      </c>
      <c r="I41" s="3">
        <f t="shared" si="7"/>
        <v>0</v>
      </c>
      <c r="J41" s="3">
        <f t="shared" si="8"/>
        <v>0</v>
      </c>
      <c r="K41" s="3">
        <f t="shared" si="9"/>
        <v>0</v>
      </c>
      <c r="L41" s="3">
        <f t="shared" si="10"/>
        <v>0</v>
      </c>
      <c r="M41" s="3">
        <f t="shared" si="11"/>
        <v>0</v>
      </c>
      <c r="N41" s="3">
        <f t="shared" si="12"/>
        <v>0</v>
      </c>
      <c r="O41" s="3">
        <f t="shared" si="13"/>
        <v>0</v>
      </c>
      <c r="P41" s="3">
        <f t="shared" si="14"/>
        <v>0</v>
      </c>
      <c r="Q41" s="3">
        <f t="shared" si="15"/>
        <v>0</v>
      </c>
      <c r="R41" s="3">
        <f t="shared" si="16"/>
        <v>0</v>
      </c>
      <c r="S41" s="3">
        <f t="shared" si="17"/>
        <v>0</v>
      </c>
      <c r="T41" s="3">
        <f t="shared" si="18"/>
        <v>0</v>
      </c>
      <c r="U41" s="3">
        <f t="shared" si="19"/>
        <v>0</v>
      </c>
      <c r="V41" s="3">
        <f t="shared" si="20"/>
        <v>0</v>
      </c>
      <c r="W41" s="3">
        <f t="shared" si="21"/>
        <v>0</v>
      </c>
      <c r="X41" s="3">
        <f t="shared" si="22"/>
        <v>0</v>
      </c>
      <c r="Y41" s="3">
        <f t="shared" si="23"/>
        <v>0</v>
      </c>
      <c r="Z41" s="3">
        <f t="shared" si="24"/>
        <v>0</v>
      </c>
      <c r="AA41" s="3">
        <f t="shared" si="25"/>
        <v>0</v>
      </c>
      <c r="AB41" s="3">
        <f t="shared" si="26"/>
        <v>0</v>
      </c>
      <c r="AC41" s="3">
        <f t="shared" si="27"/>
        <v>0</v>
      </c>
      <c r="AD41" s="3">
        <f t="shared" si="28"/>
        <v>0</v>
      </c>
      <c r="AE41" s="3">
        <f t="shared" si="29"/>
        <v>0</v>
      </c>
      <c r="AF41" s="3">
        <f t="shared" si="30"/>
        <v>0</v>
      </c>
      <c r="AG41" s="3">
        <f t="shared" si="31"/>
        <v>0</v>
      </c>
      <c r="AH41" s="3">
        <f t="shared" si="32"/>
        <v>0</v>
      </c>
      <c r="AI41" s="3">
        <f t="shared" si="33"/>
        <v>0</v>
      </c>
      <c r="AJ41" s="3">
        <f t="shared" si="34"/>
        <v>0</v>
      </c>
      <c r="AK41" s="3">
        <f t="shared" si="35"/>
        <v>0</v>
      </c>
    </row>
    <row r="42" spans="1:37" ht="12">
      <c r="A42" s="3" t="s">
        <v>32</v>
      </c>
      <c r="B42" s="15"/>
      <c r="C42" s="15">
        <f t="shared" si="1"/>
        <v>0</v>
      </c>
      <c r="D42" s="15">
        <f t="shared" si="2"/>
        <v>0</v>
      </c>
      <c r="E42" s="3">
        <f t="shared" si="3"/>
        <v>0</v>
      </c>
      <c r="F42" s="3">
        <f t="shared" si="4"/>
        <v>0</v>
      </c>
      <c r="G42" s="3">
        <f t="shared" si="5"/>
        <v>0</v>
      </c>
      <c r="H42" s="3">
        <f t="shared" si="6"/>
        <v>0</v>
      </c>
      <c r="I42" s="3">
        <f t="shared" si="7"/>
        <v>0</v>
      </c>
      <c r="J42" s="3">
        <f t="shared" si="8"/>
        <v>0</v>
      </c>
      <c r="K42" s="3">
        <f t="shared" si="9"/>
        <v>0</v>
      </c>
      <c r="L42" s="3">
        <f t="shared" si="10"/>
        <v>0</v>
      </c>
      <c r="M42" s="3">
        <f t="shared" si="11"/>
        <v>0</v>
      </c>
      <c r="N42" s="3">
        <f t="shared" si="12"/>
        <v>0</v>
      </c>
      <c r="O42" s="3">
        <f t="shared" si="13"/>
        <v>0</v>
      </c>
      <c r="P42" s="3">
        <f t="shared" si="14"/>
        <v>0</v>
      </c>
      <c r="Q42" s="3">
        <f t="shared" si="15"/>
        <v>0</v>
      </c>
      <c r="R42" s="3">
        <f t="shared" si="16"/>
        <v>0</v>
      </c>
      <c r="S42" s="3">
        <f t="shared" si="17"/>
        <v>0</v>
      </c>
      <c r="T42" s="3">
        <f t="shared" si="18"/>
        <v>0</v>
      </c>
      <c r="U42" s="3">
        <f t="shared" si="19"/>
        <v>0</v>
      </c>
      <c r="V42" s="3">
        <f t="shared" si="20"/>
        <v>0</v>
      </c>
      <c r="W42" s="3">
        <f t="shared" si="21"/>
        <v>0</v>
      </c>
      <c r="X42" s="3">
        <f t="shared" si="22"/>
        <v>0</v>
      </c>
      <c r="Y42" s="3">
        <f t="shared" si="23"/>
        <v>0</v>
      </c>
      <c r="Z42" s="3">
        <f t="shared" si="24"/>
        <v>0</v>
      </c>
      <c r="AA42" s="3">
        <f t="shared" si="25"/>
        <v>0</v>
      </c>
      <c r="AB42" s="3">
        <f t="shared" si="26"/>
        <v>0</v>
      </c>
      <c r="AC42" s="3">
        <f t="shared" si="27"/>
        <v>0</v>
      </c>
      <c r="AD42" s="3">
        <f t="shared" si="28"/>
        <v>0</v>
      </c>
      <c r="AE42" s="3">
        <f t="shared" si="29"/>
        <v>0</v>
      </c>
      <c r="AF42" s="3">
        <f t="shared" si="30"/>
        <v>0</v>
      </c>
      <c r="AG42" s="3">
        <f t="shared" si="31"/>
        <v>0</v>
      </c>
      <c r="AH42" s="3">
        <f t="shared" si="32"/>
        <v>0</v>
      </c>
      <c r="AI42" s="3">
        <f t="shared" si="33"/>
        <v>0</v>
      </c>
      <c r="AJ42" s="3">
        <f t="shared" si="34"/>
        <v>0</v>
      </c>
      <c r="AK42" s="3">
        <f t="shared" si="35"/>
        <v>0</v>
      </c>
    </row>
    <row r="43" spans="1:37" ht="12">
      <c r="A43" s="17" t="s">
        <v>129</v>
      </c>
      <c r="B43" s="18"/>
      <c r="C43" s="18">
        <f t="shared" si="1"/>
        <v>0</v>
      </c>
      <c r="D43" s="18">
        <f>C43*MID(A43,5,1)*3</f>
        <v>0</v>
      </c>
      <c r="E43" s="17">
        <f t="shared" si="3"/>
        <v>0</v>
      </c>
      <c r="F43" s="17">
        <f>IF(OR(B43="A+",B43="A",B43="A-",B43="B+",B43="B",B43="B-",B43="C+",B43="C")=TRUE,1,0)</f>
        <v>0</v>
      </c>
      <c r="G43" s="17">
        <f>IF(E43=1,3*MID(A43,5,1),0)</f>
        <v>0</v>
      </c>
      <c r="H43" s="17">
        <f t="shared" si="6"/>
        <v>0</v>
      </c>
      <c r="I43" s="7">
        <f>IF(E43=1,(IF(MID(A43,4,1)="5",(3*MID(A43,5,1)),0)),0)</f>
        <v>0</v>
      </c>
      <c r="J43" s="7">
        <f>IF(E43=1,(IF(MID(A43,4,1)="6",(3*MID(A43,5,1)),0)),0)</f>
        <v>0</v>
      </c>
      <c r="K43" s="2">
        <f>IF(E43=1,(IF(MID(A43,3,1)="X",(3*MID(A43,5,1)),0)),0)</f>
        <v>0</v>
      </c>
      <c r="L43" s="2">
        <f>IF(E43=1,(IF(MID(A43,3,1)="X",(IF(MID(A43,4,1)="4",3*MID(A43,5,1),0)),0)),0)</f>
        <v>0</v>
      </c>
      <c r="M43" s="2">
        <f>IF(E43=1,(IF(MID(A43,3,1)="X",(IF(MID(A43,4,1)="5",3*MID(A43,5,1),0)),0)),0)</f>
        <v>0</v>
      </c>
      <c r="N43" s="2">
        <f>IF(E43=1,(IF(MID(A43,3,1)="X",(IF(MID(A43,4,1)="6",3*MID(A43,5,1),0)),0)),0)</f>
        <v>0</v>
      </c>
      <c r="O43" s="2">
        <f>IF(E43=1,(IF(MID(A43,3,1)="Y",(3*MID(A43,5,1)),0)),0)</f>
        <v>0</v>
      </c>
      <c r="P43" s="2">
        <f>IF(E43=1,(IF(MID(A43,3,1)="Y",(IF(MID(A43,4,1)="4",3*MID(A43,5,1),0)),0)),0)</f>
        <v>0</v>
      </c>
      <c r="Q43" s="2">
        <f>IF(E43=1,(IF(MID(A43,3,1)="Y",(IF(MID(A43,4,1)="5",3*MID(A43,5,1),0)),0)),0)</f>
        <v>0</v>
      </c>
      <c r="R43" s="2">
        <f>IF(E43=1,(IF(MID(A43,3,1)="Y",(IF(MID(A43,4,1)="6",3*MID(A43,5,1),0)),0)),0)</f>
        <v>0</v>
      </c>
      <c r="S43" s="2">
        <f>IF(E43=1,(IF(MID(A43,3,1)="Z",(3*MID(A43,5,1)),0)),0)</f>
        <v>0</v>
      </c>
      <c r="T43" s="2">
        <f>IF(E43=1,(IF(MID(A43,3,1)="Z",(IF(MID(A43,4,1)="4",3*MID(A43,5,1),0)),0)),0)</f>
        <v>0</v>
      </c>
      <c r="U43" s="2">
        <f>IF(E43=1,(IF(MID(A43,3,1)="Z",(IF(MID(A43,4,1)="5",3*MID(A43,5,1),0)),0)),0)</f>
        <v>0</v>
      </c>
      <c r="V43" s="2">
        <f>IF(E43=1,(IF(MID(A43,3,1)="Z",(IF(MID(A43,4,1)="6",3*MID(A43,5,1),0)),0)),0)</f>
        <v>0</v>
      </c>
      <c r="W43" s="2">
        <f>IF(E43=1,(IF(MID(A43,3,1)="J",(3*MID(A43,5,1)),0)),0)</f>
        <v>0</v>
      </c>
      <c r="X43" s="2">
        <f>IF(E43=1,(IF(MID(A43,3,1)="M",(3*MID(A43,5,1)),0)),0)</f>
        <v>0</v>
      </c>
      <c r="Y43" s="2">
        <f>IF(E43=1,(IF(MID(A43,3,1)="I",(3*MID(A43,5,1)),0)),0)</f>
        <v>0</v>
      </c>
      <c r="Z43" s="2">
        <f>IF(E43=1,(IF(MID(A43,3,1)="W",(3*MID(A43,5,1)),0)),0)</f>
        <v>0</v>
      </c>
      <c r="AA43" s="2">
        <f>IF(E43=1,(IF(MID(A43,3,1)="L",(3*MID(A43,5,1)),0)),0)</f>
        <v>0</v>
      </c>
      <c r="AB43" s="2">
        <f>IF(E43=1,(IF(MID(A43,3,1)="K",(3*MID(A43,5,1)),0)),0)</f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>IF(F43=1,(K43+O43+S43),0)</f>
        <v>0</v>
      </c>
      <c r="AI43" s="2">
        <f>IF(F43=1,(L43+P43+T43),0)</f>
        <v>0</v>
      </c>
      <c r="AJ43" s="2">
        <f>IF(F43=1,(M43+Q43+U43),0)</f>
        <v>0</v>
      </c>
      <c r="AK43" s="2">
        <f>IF(F43=1,(N43+R43+V43),0)</f>
        <v>0</v>
      </c>
    </row>
    <row r="44" spans="1:37" ht="12">
      <c r="A44" s="17" t="s">
        <v>126</v>
      </c>
      <c r="B44" s="18"/>
      <c r="C44" s="18">
        <f t="shared" si="1"/>
        <v>0</v>
      </c>
      <c r="D44" s="18">
        <f t="shared" si="2"/>
        <v>0</v>
      </c>
      <c r="E44" s="17">
        <f t="shared" si="3"/>
        <v>0</v>
      </c>
      <c r="F44" s="17">
        <f>IF(OR(B44="A+",B44="A",B44="A-",B44="B+",B44="B",B44="B-",B44="C+",B44="C")=TRUE,1,0)</f>
        <v>0</v>
      </c>
      <c r="G44" s="17">
        <f>IF(E44=1,3*MID(A44,5,1),0)</f>
        <v>0</v>
      </c>
      <c r="H44" s="17">
        <f t="shared" si="6"/>
        <v>0</v>
      </c>
      <c r="I44" s="7">
        <f>IF(E44=1,(IF(MID(A44,4,1)="5",(3*MID(A44,5,1)),0)),0)</f>
        <v>0</v>
      </c>
      <c r="J44" s="7">
        <f>IF(E44=1,(IF(MID(A44,4,1)="6",(3*MID(A44,5,1)),0)),0)</f>
        <v>0</v>
      </c>
      <c r="K44" s="7">
        <f>IF(E44=1,(IF(MID(A44,3,1)="X",(3*MID(A44,5,1)),0)),0)</f>
        <v>0</v>
      </c>
      <c r="L44" s="7">
        <f>IF(E44=1,(IF(MID(A44,3,1)="X",(IF(MID(A44,4,1)="4",3*MID(A44,5,1),0)),0)),0)</f>
        <v>0</v>
      </c>
      <c r="M44" s="7">
        <f>IF(E44=1,(IF(MID(A44,3,1)="X",(IF(MID(A44,4,1)="5",3*MID(A44,5,1),0)),0)),0)</f>
        <v>0</v>
      </c>
      <c r="N44" s="7">
        <f>IF(E44=1,(IF(MID(A44,3,1)="X",(IF(MID(A44,4,1)="6",3*MID(A44,5,1),0)),0)),0)</f>
        <v>0</v>
      </c>
      <c r="O44" s="7">
        <f>IF(E44=1,(IF(MID(A44,3,1)="Y",(3*MID(A44,5,1)),0)),0)</f>
        <v>0</v>
      </c>
      <c r="P44" s="7">
        <f>IF(E44=1,(IF(MID(A44,3,1)="Y",(IF(MID(A44,4,1)="4",3*MID(A44,5,1),0)),0)),0)</f>
        <v>0</v>
      </c>
      <c r="Q44" s="7">
        <f>IF(E44=1,(IF(MID(A44,3,1)="Y",(IF(MID(A44,4,1)="5",3*MID(A44,5,1),0)),0)),0)</f>
        <v>0</v>
      </c>
      <c r="R44" s="7">
        <f>IF(E44=1,(IF(MID(A44,3,1)="Y",(IF(MID(A44,4,1)="6",3*MID(A44,5,1),0)),0)),0)</f>
        <v>0</v>
      </c>
      <c r="S44" s="7">
        <f>IF(E44=1,(IF(MID(A44,3,1)="Z",(3*MID(A44,5,1)),0)),0)</f>
        <v>0</v>
      </c>
      <c r="T44" s="7">
        <f>IF(E44=1,(IF(MID(A44,3,1)="Z",(IF(MID(A44,4,1)="4",3*MID(A44,5,1),0)),0)),0)</f>
        <v>0</v>
      </c>
      <c r="U44" s="7">
        <f>IF(E44=1,(IF(MID(A44,3,1)="Z",(IF(MID(A44,4,1)="5",3*MID(A44,5,1),0)),0)),0)</f>
        <v>0</v>
      </c>
      <c r="V44" s="7">
        <f>IF(E44=1,(IF(MID(A44,3,1)="Z",(IF(MID(A44,4,1)="6",3*MID(A44,5,1),0)),0)),0)</f>
        <v>0</v>
      </c>
      <c r="W44" s="7">
        <f>IF(E44=1,(IF(MID(A44,3,1)="J",(3*MID(A44,5,1)),0)),0)</f>
        <v>0</v>
      </c>
      <c r="X44" s="7">
        <f>IF(E44=1,(IF(MID(A44,3,1)="M",(3*MID(A44,5,1)),0)),0)</f>
        <v>0</v>
      </c>
      <c r="Y44" s="7">
        <f>IF(E44=1,(IF(MID(A44,3,1)="I",(3*MID(A44,5,1)),0)),0)</f>
        <v>0</v>
      </c>
      <c r="Z44" s="7">
        <f>IF(E44=1,(IF(MID(A44,3,1)="W",(3*MID(A44,5,1)),0)),0)</f>
        <v>0</v>
      </c>
      <c r="AA44" s="7">
        <f>IF(E44=1,(IF(MID(A44,3,1)="L",(3*MID(A44,5,1)),0)),0)</f>
        <v>0</v>
      </c>
      <c r="AB44" s="7">
        <f>IF(E44=1,(IF(MID(A44,3,1)="K",(3*MID(A44,5,1)),0)),0)</f>
        <v>0</v>
      </c>
      <c r="AC44" s="7">
        <f t="shared" si="27"/>
        <v>0</v>
      </c>
      <c r="AD44" s="7">
        <f t="shared" si="28"/>
        <v>0</v>
      </c>
      <c r="AE44" s="7">
        <f t="shared" si="29"/>
        <v>0</v>
      </c>
      <c r="AF44" s="7">
        <f t="shared" si="30"/>
        <v>0</v>
      </c>
      <c r="AG44" s="7">
        <f t="shared" si="31"/>
        <v>0</v>
      </c>
      <c r="AH44" s="7">
        <f>IF(F44=1,(K44+O44+S44),0)</f>
        <v>0</v>
      </c>
      <c r="AI44" s="7">
        <f>IF(F44=1,(L44+P44+T44),0)</f>
        <v>0</v>
      </c>
      <c r="AJ44" s="7">
        <f>IF(F44=1,(M44+Q44+U44),0)</f>
        <v>0</v>
      </c>
      <c r="AK44" s="7">
        <f>IF(F44=1,(N44+R44+V44),0)</f>
        <v>0</v>
      </c>
    </row>
    <row r="45" spans="1:37" ht="12">
      <c r="A45" s="17" t="s">
        <v>130</v>
      </c>
      <c r="B45" s="18"/>
      <c r="C45" s="18">
        <f t="shared" si="1"/>
        <v>0</v>
      </c>
      <c r="D45" s="18">
        <f t="shared" si="2"/>
        <v>0</v>
      </c>
      <c r="E45" s="17">
        <f t="shared" si="3"/>
        <v>0</v>
      </c>
      <c r="F45" s="17">
        <f>IF(OR(B45="A+",B45="A",B45="A-",B45="B+",B45="B",B45="B-",B45="C+",B45="C")=TRUE,1,0)</f>
        <v>0</v>
      </c>
      <c r="G45" s="17">
        <f>IF(E45=1,3*MID(A45,5,1),0)</f>
        <v>0</v>
      </c>
      <c r="H45" s="17">
        <f t="shared" si="6"/>
        <v>0</v>
      </c>
      <c r="I45" s="7">
        <f>IF(E45=1,(IF(MID(A45,4,1)="5",(3*MID(A45,5,1)),0)),0)</f>
        <v>0</v>
      </c>
      <c r="J45" s="7">
        <f>IF(E45=1,(IF(MID(A45,4,1)="6",(3*MID(A45,5,1)),0)),0)</f>
        <v>0</v>
      </c>
      <c r="K45" s="7">
        <f>IF(E45=1,(IF(MID(A45,3,1)="X",(3*MID(A45,5,1)),0)),0)</f>
        <v>0</v>
      </c>
      <c r="L45" s="7">
        <f>IF(E45=1,(IF(MID(A45,3,1)="X",(IF(MID(A45,4,1)="4",3*MID(A45,5,1),0)),0)),0)</f>
        <v>0</v>
      </c>
      <c r="M45" s="7">
        <f>IF(E45=1,(IF(MID(A45,3,1)="X",(IF(MID(A45,4,1)="5",3*MID(A45,5,1),0)),0)),0)</f>
        <v>0</v>
      </c>
      <c r="N45" s="7">
        <f>IF(E45=1,(IF(MID(A45,3,1)="X",(IF(MID(A45,4,1)="6",3*MID(A45,5,1),0)),0)),0)</f>
        <v>0</v>
      </c>
      <c r="O45" s="7">
        <f>IF(E45=1,(IF(MID(A45,3,1)="Y",(3*MID(A45,5,1)),0)),0)</f>
        <v>0</v>
      </c>
      <c r="P45" s="7">
        <f>IF(E45=1,(IF(MID(A45,3,1)="Y",(IF(MID(A45,4,1)="4",3*MID(A45,5,1),0)),0)),0)</f>
        <v>0</v>
      </c>
      <c r="Q45" s="7">
        <f>IF(E45=1,(IF(MID(A45,3,1)="Y",(IF(MID(A45,4,1)="5",3*MID(A45,5,1),0)),0)),0)</f>
        <v>0</v>
      </c>
      <c r="R45" s="7">
        <f>IF(E45=1,(IF(MID(A45,3,1)="Y",(IF(MID(A45,4,1)="6",3*MID(A45,5,1),0)),0)),0)</f>
        <v>0</v>
      </c>
      <c r="S45" s="7">
        <f>IF(E45=1,(IF(MID(A45,3,1)="Z",(3*MID(A45,5,1)),0)),0)</f>
        <v>0</v>
      </c>
      <c r="T45" s="7">
        <f>IF(E45=1,(IF(MID(A45,3,1)="Z",(IF(MID(A45,4,1)="4",3*MID(A45,5,1),0)),0)),0)</f>
        <v>0</v>
      </c>
      <c r="U45" s="7">
        <f>IF(E45=1,(IF(MID(A45,3,1)="Z",(IF(MID(A45,4,1)="5",3*MID(A45,5,1),0)),0)),0)</f>
        <v>0</v>
      </c>
      <c r="V45" s="7">
        <f>IF(E45=1,(IF(MID(A45,3,1)="Z",(IF(MID(A45,4,1)="6",3*MID(A45,5,1),0)),0)),0)</f>
        <v>0</v>
      </c>
      <c r="W45" s="7">
        <f>IF(E45=1,(IF(MID(A45,3,1)="J",(3*MID(A45,5,1)),0)),0)</f>
        <v>0</v>
      </c>
      <c r="X45" s="7">
        <f>IF(E45=1,(IF(MID(A45,3,1)="M",(3*MID(A45,5,1)),0)),0)</f>
        <v>0</v>
      </c>
      <c r="Y45" s="7">
        <f>IF(E45=1,(IF(MID(A45,3,1)="I",(3*MID(A45,5,1)),0)),0)</f>
        <v>0</v>
      </c>
      <c r="Z45" s="7">
        <f>IF(E45=1,(IF(MID(A45,3,1)="W",(3*MID(A45,5,1)),0)),0)</f>
        <v>0</v>
      </c>
      <c r="AA45" s="7">
        <f>IF(E45=1,(IF(MID(A45,3,1)="L",(3*MID(A45,5,1)),0)),0)</f>
        <v>0</v>
      </c>
      <c r="AB45" s="7">
        <f>IF(E45=1,(IF(MID(A45,3,1)="K",(3*MID(A45,5,1)),0)),0)</f>
        <v>0</v>
      </c>
      <c r="AC45" s="7">
        <f t="shared" si="27"/>
        <v>0</v>
      </c>
      <c r="AD45" s="7">
        <f t="shared" si="28"/>
        <v>0</v>
      </c>
      <c r="AE45" s="7">
        <f t="shared" si="29"/>
        <v>0</v>
      </c>
      <c r="AF45" s="7">
        <f t="shared" si="30"/>
        <v>0</v>
      </c>
      <c r="AG45" s="7">
        <f t="shared" si="31"/>
        <v>0</v>
      </c>
      <c r="AH45" s="7">
        <f>IF(F45=1,(K45+O45+S45),0)</f>
        <v>0</v>
      </c>
      <c r="AI45" s="7">
        <f>IF(F45=1,(L45+P45+T45),0)</f>
        <v>0</v>
      </c>
      <c r="AJ45" s="7">
        <f>IF(F45=1,(M45+Q45+U45),0)</f>
        <v>0</v>
      </c>
      <c r="AK45" s="7">
        <f>IF(F45=1,(N45+R45+V45),0)</f>
        <v>0</v>
      </c>
    </row>
    <row r="46" spans="1:37" ht="12">
      <c r="A46" s="17" t="s">
        <v>125</v>
      </c>
      <c r="B46" s="18"/>
      <c r="C46" s="18">
        <f t="shared" si="1"/>
        <v>0</v>
      </c>
      <c r="D46" s="18">
        <f t="shared" si="2"/>
        <v>0</v>
      </c>
      <c r="E46" s="17">
        <f t="shared" si="3"/>
        <v>0</v>
      </c>
      <c r="F46" s="17">
        <f t="shared" si="4"/>
        <v>0</v>
      </c>
      <c r="G46" s="17">
        <f t="shared" si="5"/>
        <v>0</v>
      </c>
      <c r="H46" s="17">
        <f t="shared" si="6"/>
        <v>0</v>
      </c>
      <c r="I46" s="7">
        <f t="shared" si="7"/>
        <v>0</v>
      </c>
      <c r="J46" s="7">
        <f t="shared" si="8"/>
        <v>0</v>
      </c>
      <c r="K46" s="7">
        <f t="shared" si="9"/>
        <v>0</v>
      </c>
      <c r="L46" s="7">
        <f t="shared" si="10"/>
        <v>0</v>
      </c>
      <c r="M46" s="7">
        <f t="shared" si="11"/>
        <v>0</v>
      </c>
      <c r="N46" s="7">
        <f t="shared" si="12"/>
        <v>0</v>
      </c>
      <c r="O46" s="7">
        <f t="shared" si="13"/>
        <v>0</v>
      </c>
      <c r="P46" s="7">
        <f t="shared" si="14"/>
        <v>0</v>
      </c>
      <c r="Q46" s="7">
        <f t="shared" si="15"/>
        <v>0</v>
      </c>
      <c r="R46" s="7">
        <f t="shared" si="16"/>
        <v>0</v>
      </c>
      <c r="S46" s="7">
        <f t="shared" si="17"/>
        <v>0</v>
      </c>
      <c r="T46" s="7">
        <f t="shared" si="18"/>
        <v>0</v>
      </c>
      <c r="U46" s="7">
        <f t="shared" si="19"/>
        <v>0</v>
      </c>
      <c r="V46" s="7">
        <f t="shared" si="20"/>
        <v>0</v>
      </c>
      <c r="W46" s="7">
        <f t="shared" si="21"/>
        <v>0</v>
      </c>
      <c r="X46" s="7">
        <f t="shared" si="22"/>
        <v>0</v>
      </c>
      <c r="Y46" s="7">
        <f t="shared" si="23"/>
        <v>0</v>
      </c>
      <c r="Z46" s="7">
        <f t="shared" si="24"/>
        <v>0</v>
      </c>
      <c r="AA46" s="7">
        <f t="shared" si="25"/>
        <v>0</v>
      </c>
      <c r="AB46" s="7">
        <f t="shared" si="26"/>
        <v>0</v>
      </c>
      <c r="AC46" s="7">
        <f t="shared" si="27"/>
        <v>0</v>
      </c>
      <c r="AD46" s="7">
        <f t="shared" si="28"/>
        <v>0</v>
      </c>
      <c r="AE46" s="7">
        <f t="shared" si="29"/>
        <v>0</v>
      </c>
      <c r="AF46" s="7">
        <f t="shared" si="30"/>
        <v>0</v>
      </c>
      <c r="AG46" s="7">
        <f t="shared" si="31"/>
        <v>0</v>
      </c>
      <c r="AH46" s="7">
        <f t="shared" si="32"/>
        <v>0</v>
      </c>
      <c r="AI46" s="7">
        <f t="shared" si="33"/>
        <v>0</v>
      </c>
      <c r="AJ46" s="7">
        <f t="shared" si="34"/>
        <v>0</v>
      </c>
      <c r="AK46" s="7">
        <f t="shared" si="35"/>
        <v>0</v>
      </c>
    </row>
    <row r="47" spans="1:37" ht="12">
      <c r="A47" s="7" t="s">
        <v>127</v>
      </c>
      <c r="B47" s="16"/>
      <c r="C47" s="16">
        <f t="shared" si="1"/>
        <v>0</v>
      </c>
      <c r="D47" s="16">
        <f t="shared" si="2"/>
        <v>0</v>
      </c>
      <c r="E47" s="7">
        <f t="shared" si="3"/>
        <v>0</v>
      </c>
      <c r="F47" s="7">
        <f t="shared" si="4"/>
        <v>0</v>
      </c>
      <c r="G47" s="7">
        <f t="shared" si="5"/>
        <v>0</v>
      </c>
      <c r="H47" s="7">
        <f t="shared" si="6"/>
        <v>0</v>
      </c>
      <c r="I47" s="7">
        <f t="shared" si="7"/>
        <v>0</v>
      </c>
      <c r="J47" s="7">
        <f t="shared" si="8"/>
        <v>0</v>
      </c>
      <c r="K47" s="7">
        <f t="shared" si="9"/>
        <v>0</v>
      </c>
      <c r="L47" s="7">
        <f t="shared" si="10"/>
        <v>0</v>
      </c>
      <c r="M47" s="7">
        <f t="shared" si="11"/>
        <v>0</v>
      </c>
      <c r="N47" s="7">
        <f t="shared" si="12"/>
        <v>0</v>
      </c>
      <c r="O47" s="7">
        <f t="shared" si="13"/>
        <v>0</v>
      </c>
      <c r="P47" s="7">
        <f t="shared" si="14"/>
        <v>0</v>
      </c>
      <c r="Q47" s="7">
        <f t="shared" si="15"/>
        <v>0</v>
      </c>
      <c r="R47" s="7">
        <f t="shared" si="16"/>
        <v>0</v>
      </c>
      <c r="S47" s="7">
        <f t="shared" si="17"/>
        <v>0</v>
      </c>
      <c r="T47" s="7">
        <f t="shared" si="18"/>
        <v>0</v>
      </c>
      <c r="U47" s="7">
        <f t="shared" si="19"/>
        <v>0</v>
      </c>
      <c r="V47" s="7">
        <f t="shared" si="20"/>
        <v>0</v>
      </c>
      <c r="W47" s="7">
        <f t="shared" si="21"/>
        <v>0</v>
      </c>
      <c r="X47" s="7">
        <f t="shared" si="22"/>
        <v>0</v>
      </c>
      <c r="Y47" s="7">
        <f t="shared" si="23"/>
        <v>0</v>
      </c>
      <c r="Z47" s="7">
        <f t="shared" si="24"/>
        <v>0</v>
      </c>
      <c r="AA47" s="7">
        <f t="shared" si="25"/>
        <v>0</v>
      </c>
      <c r="AB47" s="7">
        <f t="shared" si="26"/>
        <v>0</v>
      </c>
      <c r="AC47" s="7">
        <f t="shared" si="27"/>
        <v>0</v>
      </c>
      <c r="AD47" s="7">
        <f t="shared" si="28"/>
        <v>0</v>
      </c>
      <c r="AE47" s="7">
        <f t="shared" si="29"/>
        <v>0</v>
      </c>
      <c r="AF47" s="7">
        <f t="shared" si="30"/>
        <v>0</v>
      </c>
      <c r="AG47" s="7">
        <f t="shared" si="31"/>
        <v>0</v>
      </c>
      <c r="AH47" s="7">
        <f t="shared" si="32"/>
        <v>0</v>
      </c>
      <c r="AI47" s="7">
        <f t="shared" si="33"/>
        <v>0</v>
      </c>
      <c r="AJ47" s="7">
        <f t="shared" si="34"/>
        <v>0</v>
      </c>
      <c r="AK47" s="7">
        <f t="shared" si="35"/>
        <v>0</v>
      </c>
    </row>
    <row r="48" spans="1:37" ht="12">
      <c r="A48" s="7" t="s">
        <v>125</v>
      </c>
      <c r="B48" s="16"/>
      <c r="C48" s="16">
        <f t="shared" si="1"/>
        <v>0</v>
      </c>
      <c r="D48" s="16">
        <f t="shared" si="2"/>
        <v>0</v>
      </c>
      <c r="E48" s="7">
        <f t="shared" si="3"/>
        <v>0</v>
      </c>
      <c r="F48" s="7">
        <f t="shared" si="4"/>
        <v>0</v>
      </c>
      <c r="G48" s="7">
        <f t="shared" si="5"/>
        <v>0</v>
      </c>
      <c r="H48" s="7">
        <f t="shared" si="6"/>
        <v>0</v>
      </c>
      <c r="I48" s="7">
        <f t="shared" si="7"/>
        <v>0</v>
      </c>
      <c r="J48" s="7">
        <f t="shared" si="8"/>
        <v>0</v>
      </c>
      <c r="K48" s="7">
        <f t="shared" si="9"/>
        <v>0</v>
      </c>
      <c r="L48" s="7">
        <f t="shared" si="10"/>
        <v>0</v>
      </c>
      <c r="M48" s="7">
        <f t="shared" si="11"/>
        <v>0</v>
      </c>
      <c r="N48" s="7">
        <f t="shared" si="12"/>
        <v>0</v>
      </c>
      <c r="O48" s="7">
        <f t="shared" si="13"/>
        <v>0</v>
      </c>
      <c r="P48" s="7">
        <f t="shared" si="14"/>
        <v>0</v>
      </c>
      <c r="Q48" s="7">
        <f t="shared" si="15"/>
        <v>0</v>
      </c>
      <c r="R48" s="7">
        <f t="shared" si="16"/>
        <v>0</v>
      </c>
      <c r="S48" s="7">
        <f t="shared" si="17"/>
        <v>0</v>
      </c>
      <c r="T48" s="7">
        <f t="shared" si="18"/>
        <v>0</v>
      </c>
      <c r="U48" s="7">
        <f t="shared" si="19"/>
        <v>0</v>
      </c>
      <c r="V48" s="7">
        <f t="shared" si="20"/>
        <v>0</v>
      </c>
      <c r="W48" s="7">
        <f t="shared" si="21"/>
        <v>0</v>
      </c>
      <c r="X48" s="7">
        <f t="shared" si="22"/>
        <v>0</v>
      </c>
      <c r="Y48" s="7">
        <f t="shared" si="23"/>
        <v>0</v>
      </c>
      <c r="Z48" s="7">
        <f t="shared" si="24"/>
        <v>0</v>
      </c>
      <c r="AA48" s="7">
        <f t="shared" si="25"/>
        <v>0</v>
      </c>
      <c r="AB48" s="7">
        <f t="shared" si="26"/>
        <v>0</v>
      </c>
      <c r="AC48" s="7">
        <f t="shared" si="27"/>
        <v>0</v>
      </c>
      <c r="AD48" s="7">
        <f t="shared" si="28"/>
        <v>0</v>
      </c>
      <c r="AE48" s="7">
        <f t="shared" si="29"/>
        <v>0</v>
      </c>
      <c r="AF48" s="7">
        <f t="shared" si="30"/>
        <v>0</v>
      </c>
      <c r="AG48" s="7">
        <f t="shared" si="31"/>
        <v>0</v>
      </c>
      <c r="AH48" s="7">
        <f t="shared" si="32"/>
        <v>0</v>
      </c>
      <c r="AI48" s="7">
        <f t="shared" si="33"/>
        <v>0</v>
      </c>
      <c r="AJ48" s="7">
        <f t="shared" si="34"/>
        <v>0</v>
      </c>
      <c r="AK48" s="7">
        <f t="shared" si="35"/>
        <v>0</v>
      </c>
    </row>
    <row r="49" spans="1:37" ht="12">
      <c r="A49" s="7" t="s">
        <v>130</v>
      </c>
      <c r="B49" s="16"/>
      <c r="C49" s="16">
        <f t="shared" si="1"/>
        <v>0</v>
      </c>
      <c r="D49" s="16">
        <f t="shared" si="2"/>
        <v>0</v>
      </c>
      <c r="E49" s="7">
        <f t="shared" si="3"/>
        <v>0</v>
      </c>
      <c r="F49" s="7">
        <f t="shared" si="4"/>
        <v>0</v>
      </c>
      <c r="G49" s="7">
        <f t="shared" si="5"/>
        <v>0</v>
      </c>
      <c r="H49" s="7">
        <f t="shared" si="6"/>
        <v>0</v>
      </c>
      <c r="I49" s="7">
        <f t="shared" si="7"/>
        <v>0</v>
      </c>
      <c r="J49" s="7">
        <f t="shared" si="8"/>
        <v>0</v>
      </c>
      <c r="K49" s="7">
        <f t="shared" si="9"/>
        <v>0</v>
      </c>
      <c r="L49" s="7">
        <f t="shared" si="10"/>
        <v>0</v>
      </c>
      <c r="M49" s="7">
        <f t="shared" si="11"/>
        <v>0</v>
      </c>
      <c r="N49" s="7">
        <f t="shared" si="12"/>
        <v>0</v>
      </c>
      <c r="O49" s="7">
        <f t="shared" si="13"/>
        <v>0</v>
      </c>
      <c r="P49" s="7">
        <f t="shared" si="14"/>
        <v>0</v>
      </c>
      <c r="Q49" s="7">
        <f t="shared" si="15"/>
        <v>0</v>
      </c>
      <c r="R49" s="7">
        <f t="shared" si="16"/>
        <v>0</v>
      </c>
      <c r="S49" s="7">
        <f t="shared" si="17"/>
        <v>0</v>
      </c>
      <c r="T49" s="7">
        <f t="shared" si="18"/>
        <v>0</v>
      </c>
      <c r="U49" s="7">
        <f t="shared" si="19"/>
        <v>0</v>
      </c>
      <c r="V49" s="7">
        <f t="shared" si="20"/>
        <v>0</v>
      </c>
      <c r="W49" s="7">
        <f t="shared" si="21"/>
        <v>0</v>
      </c>
      <c r="X49" s="7">
        <f t="shared" si="22"/>
        <v>0</v>
      </c>
      <c r="Y49" s="7">
        <f t="shared" si="23"/>
        <v>0</v>
      </c>
      <c r="Z49" s="7">
        <f t="shared" si="24"/>
        <v>0</v>
      </c>
      <c r="AA49" s="7">
        <f t="shared" si="25"/>
        <v>0</v>
      </c>
      <c r="AB49" s="7">
        <f t="shared" si="26"/>
        <v>0</v>
      </c>
      <c r="AC49" s="7">
        <f t="shared" si="27"/>
        <v>0</v>
      </c>
      <c r="AD49" s="7">
        <f t="shared" si="28"/>
        <v>0</v>
      </c>
      <c r="AE49" s="7">
        <f t="shared" si="29"/>
        <v>0</v>
      </c>
      <c r="AF49" s="7">
        <f t="shared" si="30"/>
        <v>0</v>
      </c>
      <c r="AG49" s="7">
        <f t="shared" si="31"/>
        <v>0</v>
      </c>
      <c r="AH49" s="7">
        <f t="shared" si="32"/>
        <v>0</v>
      </c>
      <c r="AI49" s="7">
        <f t="shared" si="33"/>
        <v>0</v>
      </c>
      <c r="AJ49" s="7">
        <f t="shared" si="34"/>
        <v>0</v>
      </c>
      <c r="AK49" s="7">
        <f t="shared" si="35"/>
        <v>0</v>
      </c>
    </row>
    <row r="50" spans="1:37" ht="12">
      <c r="A50" s="7"/>
      <c r="B50" s="16"/>
      <c r="C50" s="16"/>
      <c r="D50" s="16"/>
      <c r="E50" s="22" t="b">
        <f>OR(E39=1,E40=1,E42=1)</f>
        <v>0</v>
      </c>
      <c r="F50" s="8"/>
      <c r="G50" s="8">
        <f>SUM(G3:G49)</f>
        <v>0</v>
      </c>
      <c r="H50" s="8"/>
      <c r="I50" s="8">
        <f>SUM(I3:I49)</f>
        <v>0</v>
      </c>
      <c r="J50" s="8">
        <f>SUM(J3:J49)</f>
        <v>0</v>
      </c>
      <c r="K50" s="8">
        <f aca="true" t="shared" si="36" ref="K50:AB50">SUM(K3:K49)</f>
        <v>0</v>
      </c>
      <c r="L50" s="8">
        <f t="shared" si="36"/>
        <v>0</v>
      </c>
      <c r="M50" s="8">
        <f t="shared" si="36"/>
        <v>0</v>
      </c>
      <c r="N50" s="8">
        <f t="shared" si="36"/>
        <v>0</v>
      </c>
      <c r="O50" s="8">
        <f t="shared" si="36"/>
        <v>0</v>
      </c>
      <c r="P50" s="8"/>
      <c r="Q50" s="8"/>
      <c r="R50" s="8">
        <f t="shared" si="36"/>
        <v>0</v>
      </c>
      <c r="S50" s="8">
        <f t="shared" si="36"/>
        <v>0</v>
      </c>
      <c r="T50" s="8"/>
      <c r="U50" s="8">
        <f t="shared" si="36"/>
        <v>0</v>
      </c>
      <c r="V50" s="8">
        <f t="shared" si="36"/>
        <v>0</v>
      </c>
      <c r="W50" s="8">
        <f t="shared" si="36"/>
        <v>0</v>
      </c>
      <c r="X50" s="8">
        <f t="shared" si="36"/>
        <v>0</v>
      </c>
      <c r="Y50" s="8">
        <f t="shared" si="36"/>
        <v>0</v>
      </c>
      <c r="Z50" s="8">
        <f t="shared" si="36"/>
        <v>0</v>
      </c>
      <c r="AA50" s="8">
        <f t="shared" si="36"/>
        <v>0</v>
      </c>
      <c r="AB50" s="8">
        <f t="shared" si="36"/>
        <v>0</v>
      </c>
      <c r="AC50" s="8"/>
      <c r="AD50" s="8"/>
      <c r="AE50" s="8"/>
      <c r="AF50" s="8"/>
      <c r="AG50" s="8"/>
      <c r="AH50" s="8">
        <f>SUM(AH3:AH49)</f>
        <v>0</v>
      </c>
      <c r="AI50" s="8">
        <f>SUM(AI3:AI49)</f>
        <v>0</v>
      </c>
      <c r="AJ50" s="8">
        <f>SUM(AJ3:AJ49)</f>
        <v>0</v>
      </c>
      <c r="AK50" s="8">
        <f>SUM(AK3:AK49)</f>
        <v>0</v>
      </c>
    </row>
    <row r="51" spans="5:6" ht="12">
      <c r="E51" s="1" t="b">
        <f>$E$2</f>
        <v>1</v>
      </c>
      <c r="F51" s="1"/>
    </row>
    <row r="52" spans="5:6" ht="12">
      <c r="E52" s="1" t="b">
        <f>OR(E3&lt;&gt;1,E4&lt;&gt;1,E5&lt;&gt;1,E6&lt;&gt;1,E7&lt;&gt;1,E8&lt;&gt;1,E9&lt;&gt;1,E10&lt;&gt;1,E11&lt;&gt;1,E12&lt;&gt;1,E16&lt;&gt;1,E17&lt;&gt;1,E18&lt;&gt;1)</f>
        <v>1</v>
      </c>
      <c r="F52" s="1"/>
    </row>
    <row r="53" spans="5:6" ht="12">
      <c r="E53" s="1" t="b">
        <f>OR(E19=1,E29=1)</f>
        <v>0</v>
      </c>
      <c r="F53" s="1"/>
    </row>
    <row r="54" spans="4:7" ht="12">
      <c r="D54" s="19" t="e">
        <f>SUM(D30:D46)/G54</f>
        <v>#DIV/0!</v>
      </c>
      <c r="G54" s="2">
        <f>SUM(G30:G46)</f>
        <v>0</v>
      </c>
    </row>
  </sheetData>
  <sheetProtection/>
  <conditionalFormatting sqref="B3:B49">
    <cfRule type="cellIs" priority="1" dxfId="7" operator="equal" stopIfTrue="1">
      <formula>"P"</formula>
    </cfRule>
  </conditionalFormatting>
  <conditionalFormatting sqref="G54">
    <cfRule type="cellIs" priority="3" dxfId="7" operator="lessThan" stopIfTrue="1">
      <formula>84</formula>
    </cfRule>
    <cfRule type="cellIs" priority="4" dxfId="4" operator="equal" stopIfTrue="1">
      <formula>84</formula>
    </cfRule>
    <cfRule type="cellIs" priority="5" dxfId="5" operator="greaterThan" stopIfTrue="1">
      <formula>84</formula>
    </cfRule>
  </conditionalFormatting>
  <conditionalFormatting sqref="H54">
    <cfRule type="cellIs" priority="6" dxfId="4" operator="between" stopIfTrue="1">
      <formula>78</formula>
      <formula>90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2" sqref="H2"/>
    </sheetView>
  </sheetViews>
  <sheetFormatPr defaultColWidth="9.140625" defaultRowHeight="12.75"/>
  <cols>
    <col min="3" max="3" width="13.7109375" style="0" customWidth="1"/>
    <col min="5" max="5" width="8.8515625" style="9" customWidth="1"/>
    <col min="7" max="8" width="10.00390625" style="0" bestFit="1" customWidth="1"/>
  </cols>
  <sheetData>
    <row r="1" spans="2:5" ht="12.75">
      <c r="B1" t="s">
        <v>90</v>
      </c>
      <c r="E1" t="str">
        <f>IF(AND(E3="Ok",E4="Ok",E5="Ok",E6="Ok",E7="Ok",E8="Ok",F9="Ok",E10="Ok",E11="Ok",E12="Ok",E13="Ok",E14="Ok",E15="Ok",F16="Ok",E17="Ok",E18="Ok",E19="Ok",E20="Ok",E21="Ok",E22="Ok",E23="Ok",E24="Ok",E25="Ok",F26="Ok",E27="Ok",E28="Ok",E29="Ok",E30="Ok",E31="Ok"),"Complete","Incomplete")</f>
        <v>Incomplete</v>
      </c>
    </row>
    <row r="2" spans="2:5" ht="12.75">
      <c r="B2" t="s">
        <v>89</v>
      </c>
      <c r="C2" s="9" t="s">
        <v>88</v>
      </c>
      <c r="D2" t="e">
        <f>Results!D54</f>
        <v>#DIV/0!</v>
      </c>
      <c r="E2" s="20" t="e">
        <f>IF(D2&gt;=3.7,"First",IF(D2&gt;=3.3,"2U",IF(D2&gt;=3,"2L",IF(D2&gt;=2,"Pass","Fail"))))</f>
        <v>#DIV/0!</v>
      </c>
    </row>
    <row r="3" spans="1:5" ht="12.75">
      <c r="A3">
        <v>1</v>
      </c>
      <c r="B3" t="s">
        <v>109</v>
      </c>
      <c r="D3">
        <f>Results!G2</f>
        <v>0</v>
      </c>
      <c r="E3" s="20" t="str">
        <f>IF(D3&gt;=177,"Ok","Fail")</f>
        <v>Fail</v>
      </c>
    </row>
    <row r="4" spans="1:5" ht="12.75">
      <c r="A4">
        <v>2</v>
      </c>
      <c r="B4" t="s">
        <v>111</v>
      </c>
      <c r="D4">
        <f>Results!I2+Results!J2</f>
        <v>0</v>
      </c>
      <c r="E4" s="20" t="str">
        <f>IF(D4&gt;=84,"Ok","Fail")</f>
        <v>Fail</v>
      </c>
    </row>
    <row r="5" spans="1:5" ht="12.75">
      <c r="A5">
        <v>3</v>
      </c>
      <c r="B5" t="s">
        <v>110</v>
      </c>
      <c r="D5">
        <f>Results!J2</f>
        <v>0</v>
      </c>
      <c r="E5" s="20" t="str">
        <f>IF(D5&gt;=36,"Ok","Fail")</f>
        <v>Fail</v>
      </c>
    </row>
    <row r="6" spans="1:5" ht="12.75">
      <c r="A6">
        <v>4</v>
      </c>
      <c r="B6" t="s">
        <v>112</v>
      </c>
      <c r="D6">
        <f>Results!K2</f>
        <v>0</v>
      </c>
      <c r="E6" s="20" t="str">
        <f>IF(D6&gt;=114,"Ok","Fail")</f>
        <v>Fail</v>
      </c>
    </row>
    <row r="7" spans="1:5" ht="12.75">
      <c r="A7">
        <v>5</v>
      </c>
      <c r="B7" t="s">
        <v>33</v>
      </c>
      <c r="D7">
        <f>Results!M2+Results!N2</f>
        <v>0</v>
      </c>
      <c r="E7" s="20" t="str">
        <f>IF(D7&gt;=45,"Ok","Fail")</f>
        <v>Fail</v>
      </c>
    </row>
    <row r="8" spans="1:5" ht="12.75">
      <c r="A8">
        <v>6</v>
      </c>
      <c r="B8" t="s">
        <v>34</v>
      </c>
      <c r="D8">
        <f>Results!N2</f>
        <v>0</v>
      </c>
      <c r="E8" s="20" t="str">
        <f>IF(D8&gt;=18,"Ok","Fail")</f>
        <v>Fail</v>
      </c>
    </row>
    <row r="9" spans="1:6" ht="12.75">
      <c r="A9">
        <v>7</v>
      </c>
      <c r="B9" t="s">
        <v>113</v>
      </c>
      <c r="D9">
        <f>Results!K2</f>
        <v>0</v>
      </c>
      <c r="E9" s="20" t="str">
        <f>IF(D9&lt;=126,"Ok","Fail")</f>
        <v>Ok</v>
      </c>
      <c r="F9" s="21" t="str">
        <f>IF(E9="Fail",IF((D9-126&lt;=D3-177),"Ok","Fail"),"Ok")</f>
        <v>Ok</v>
      </c>
    </row>
    <row r="10" spans="1:5" ht="12.75">
      <c r="A10">
        <v>8</v>
      </c>
      <c r="B10" t="s">
        <v>35</v>
      </c>
      <c r="D10">
        <f>Results!R2</f>
        <v>0</v>
      </c>
      <c r="E10" s="20" t="str">
        <f>IF(D10&gt;=12,"Ok","Fail")</f>
        <v>Fail</v>
      </c>
    </row>
    <row r="11" spans="1:5" ht="12.75">
      <c r="A11">
        <v>9</v>
      </c>
      <c r="B11" t="s">
        <v>36</v>
      </c>
      <c r="D11">
        <f>Results!O2</f>
        <v>0</v>
      </c>
      <c r="E11" s="20" t="str">
        <f>IF(D11&lt;=24,"Ok","Fail")</f>
        <v>Ok</v>
      </c>
    </row>
    <row r="12" spans="1:5" ht="12.75">
      <c r="A12">
        <v>10</v>
      </c>
      <c r="B12" t="s">
        <v>37</v>
      </c>
      <c r="D12">
        <f>Results!S2</f>
        <v>0</v>
      </c>
      <c r="E12" s="20" t="str">
        <f>IF(D12&gt;=21,"Ok","Fail")</f>
        <v>Fail</v>
      </c>
    </row>
    <row r="13" spans="1:5" ht="12.75">
      <c r="A13">
        <v>11</v>
      </c>
      <c r="B13" t="s">
        <v>38</v>
      </c>
      <c r="D13">
        <f>Results!U2+Results!V2</f>
        <v>0</v>
      </c>
      <c r="E13" s="20" t="str">
        <f>IF(D13&gt;=6,"Ok","Fail")</f>
        <v>Fail</v>
      </c>
    </row>
    <row r="14" spans="1:5" ht="12.75">
      <c r="A14">
        <v>12</v>
      </c>
      <c r="B14" t="s">
        <v>114</v>
      </c>
      <c r="D14">
        <f>Results!S2</f>
        <v>0</v>
      </c>
      <c r="E14" s="20" t="str">
        <f>IF(D14&lt;=33,"Ok","Fail")</f>
        <v>Ok</v>
      </c>
    </row>
    <row r="15" spans="1:5" ht="12.75">
      <c r="A15">
        <v>13</v>
      </c>
      <c r="B15" t="s">
        <v>39</v>
      </c>
      <c r="D15">
        <f>Results!W2</f>
        <v>0</v>
      </c>
      <c r="E15" s="20" t="str">
        <f>IF(D15&gt;=9,"Ok","Fail")</f>
        <v>Fail</v>
      </c>
    </row>
    <row r="16" spans="1:6" ht="12.75">
      <c r="A16">
        <v>14</v>
      </c>
      <c r="B16" t="s">
        <v>40</v>
      </c>
      <c r="D16">
        <f>Results!W2</f>
        <v>0</v>
      </c>
      <c r="E16" s="20" t="str">
        <f>IF(D16&lt;=18,"Ok","Fail")</f>
        <v>Ok</v>
      </c>
      <c r="F16" s="21" t="str">
        <f>IF(E16="Fail",IF((D16-18&lt;=D3-205),"Ok","Fail"),"Ok")</f>
        <v>Ok</v>
      </c>
    </row>
    <row r="17" spans="1:5" ht="12.75">
      <c r="A17">
        <v>15</v>
      </c>
      <c r="B17" t="s">
        <v>41</v>
      </c>
      <c r="D17">
        <f>Results!X2</f>
        <v>0</v>
      </c>
      <c r="E17" s="20" t="str">
        <f>IF(D17&gt;=9,"Ok","Fail")</f>
        <v>Fail</v>
      </c>
    </row>
    <row r="18" spans="1:5" ht="12.75">
      <c r="A18">
        <v>16</v>
      </c>
      <c r="B18" t="s">
        <v>42</v>
      </c>
      <c r="D18">
        <f>Results!X2</f>
        <v>0</v>
      </c>
      <c r="E18" s="20" t="str">
        <f>IF(D18&lt;=18,"Ok","Fail")</f>
        <v>Ok</v>
      </c>
    </row>
    <row r="19" spans="1:5" ht="12.75">
      <c r="A19">
        <v>17</v>
      </c>
      <c r="B19" t="s">
        <v>43</v>
      </c>
      <c r="D19">
        <f>Results!Y2</f>
        <v>0</v>
      </c>
      <c r="E19" s="20" t="str">
        <f>IF(D19&gt;=0,"Ok","Fail")</f>
        <v>Ok</v>
      </c>
    </row>
    <row r="20" spans="1:5" ht="12.75">
      <c r="A20">
        <v>18</v>
      </c>
      <c r="B20" t="s">
        <v>44</v>
      </c>
      <c r="D20">
        <f>Results!Y2</f>
        <v>0</v>
      </c>
      <c r="E20" s="20" t="str">
        <f>IF(D20&lt;=6,"Ok","Fail")</f>
        <v>Ok</v>
      </c>
    </row>
    <row r="21" spans="1:5" ht="12.75">
      <c r="A21">
        <v>19</v>
      </c>
      <c r="B21" t="s">
        <v>107</v>
      </c>
      <c r="D21">
        <f>Results!E13</f>
        <v>0</v>
      </c>
      <c r="E21" s="20" t="str">
        <f>IF(D21=1,"Ok","Fail")</f>
        <v>Fail</v>
      </c>
    </row>
    <row r="22" spans="1:5" ht="12.75">
      <c r="A22">
        <v>20</v>
      </c>
      <c r="B22" t="s">
        <v>108</v>
      </c>
      <c r="D22">
        <f>Results!E29</f>
        <v>0</v>
      </c>
      <c r="E22" s="20" t="str">
        <f>IF(D22=1,"Ok","Fail")</f>
        <v>Fail</v>
      </c>
    </row>
    <row r="23" spans="1:5" ht="12.75">
      <c r="A23">
        <v>21</v>
      </c>
      <c r="B23" t="s">
        <v>45</v>
      </c>
      <c r="D23">
        <f>Results!AA2</f>
        <v>0</v>
      </c>
      <c r="E23" s="20" t="str">
        <f>IF(D23&gt;=0,"Ok","Fail")</f>
        <v>Ok</v>
      </c>
    </row>
    <row r="24" spans="1:5" ht="12.75">
      <c r="A24">
        <v>22</v>
      </c>
      <c r="B24" t="s">
        <v>46</v>
      </c>
      <c r="D24">
        <f>Results!AA2</f>
        <v>0</v>
      </c>
      <c r="E24" s="20" t="str">
        <f>IF(D24&lt;=6,"Ok","Fail")</f>
        <v>Ok</v>
      </c>
    </row>
    <row r="25" spans="1:5" ht="12.75">
      <c r="A25">
        <v>23</v>
      </c>
      <c r="B25" t="s">
        <v>47</v>
      </c>
      <c r="D25">
        <f>Results!AB2</f>
        <v>0</v>
      </c>
      <c r="E25" s="20" t="str">
        <f>IF(D25&gt;=0,"Ok","Fail")</f>
        <v>Ok</v>
      </c>
    </row>
    <row r="26" spans="1:6" ht="12.75">
      <c r="A26">
        <v>24</v>
      </c>
      <c r="B26" t="s">
        <v>48</v>
      </c>
      <c r="D26">
        <f>Results!AB2</f>
        <v>0</v>
      </c>
      <c r="E26" s="20" t="str">
        <f>IF(D26&lt;=6,"Ok","Fail")</f>
        <v>Ok</v>
      </c>
      <c r="F26" s="21" t="str">
        <f>IF(E26="Fail",IF((D26-6&lt;=D3-177),"Ok","Fail"),"Ok")</f>
        <v>Ok</v>
      </c>
    </row>
    <row r="27" spans="1:5" ht="12.75">
      <c r="A27">
        <v>25</v>
      </c>
      <c r="B27" t="s">
        <v>49</v>
      </c>
      <c r="D27">
        <f>IF(Results!E51=FALSE,IF(Results!E50=TRUE,1,0),0)</f>
        <v>0</v>
      </c>
      <c r="E27" s="20" t="str">
        <f>IF(D27=1,"Ok","Fail")</f>
        <v>Fail</v>
      </c>
    </row>
    <row r="28" spans="1:5" ht="12.75">
      <c r="A28">
        <v>26</v>
      </c>
      <c r="B28" t="s">
        <v>115</v>
      </c>
      <c r="D28">
        <f>SUM(Results!AD2:Results!AG2)</f>
        <v>0</v>
      </c>
      <c r="E28" s="20" t="str">
        <f>IF(D28&gt;=90,"Ok","Fail")</f>
        <v>Fail</v>
      </c>
    </row>
    <row r="29" spans="1:5" ht="12.75">
      <c r="A29">
        <v>27</v>
      </c>
      <c r="B29" t="s">
        <v>118</v>
      </c>
      <c r="D29">
        <f>SUM(Results!AF2:Results!AG2)</f>
        <v>0</v>
      </c>
      <c r="E29" s="20" t="str">
        <f>IF(D29&gt;=42,"Ok","Fail")</f>
        <v>Fail</v>
      </c>
    </row>
    <row r="30" spans="1:5" ht="12.75">
      <c r="A30">
        <v>28</v>
      </c>
      <c r="B30" t="s">
        <v>120</v>
      </c>
      <c r="D30">
        <f>Results!AH2</f>
        <v>0</v>
      </c>
      <c r="E30" s="20" t="str">
        <f>IF(D30&gt;=33,"Ok","Fail")</f>
        <v>Fail</v>
      </c>
    </row>
    <row r="31" spans="1:5" ht="12.75">
      <c r="A31">
        <v>29</v>
      </c>
      <c r="B31" t="s">
        <v>119</v>
      </c>
      <c r="D31">
        <f>Results!AK2</f>
        <v>0</v>
      </c>
      <c r="E31" s="20" t="str">
        <f>IF(D31&gt;=18,"Ok","Fail")</f>
        <v>Fail</v>
      </c>
    </row>
    <row r="32" ht="12.75">
      <c r="F32" s="21"/>
    </row>
  </sheetData>
  <sheetProtection/>
  <conditionalFormatting sqref="E1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3" max="3" width="12.57421875" style="0" customWidth="1"/>
  </cols>
  <sheetData>
    <row r="1" ht="12.75">
      <c r="E1" t="str">
        <f>IF(AND(E3="Ok",E4="Ok",E5="Ok",E6="Ok",E7="Ok",F8="Ok",E9="Ok",F10="Ok",E11="Ok",E12="Ok",F13="Ok",E14="Ok",F15="Ok",E16="Ok",F17="Ok",E18="Ok",F19="Ok",E22="Ok",F23="Ok",E24="Ok",F25="Ok",E26="Ok",E27="Ok",E28="Ok",E29="Ok",E30="Ok"),"Complete","Incomplete")</f>
        <v>Incomplete</v>
      </c>
    </row>
    <row r="2" ht="12.75">
      <c r="C2" t="s">
        <v>94</v>
      </c>
    </row>
    <row r="3" spans="1:5" ht="12.75">
      <c r="A3">
        <v>1</v>
      </c>
      <c r="B3" t="s">
        <v>93</v>
      </c>
      <c r="D3">
        <f>Results!G2</f>
        <v>0</v>
      </c>
      <c r="E3" s="20" t="str">
        <f>IF(D3&gt;=90,"Ok","Fail")</f>
        <v>Fail</v>
      </c>
    </row>
    <row r="4" spans="1:5" ht="12.75">
      <c r="A4">
        <v>2</v>
      </c>
      <c r="B4" t="s">
        <v>95</v>
      </c>
      <c r="D4">
        <f>(Results!H2+Results!I2+Results!J2)</f>
        <v>0</v>
      </c>
      <c r="E4" s="20" t="str">
        <f>IF(D4&gt;=36,"Ok","Fail")</f>
        <v>Fail</v>
      </c>
    </row>
    <row r="5" spans="1:5" ht="12.75">
      <c r="A5">
        <v>3</v>
      </c>
      <c r="B5" t="s">
        <v>97</v>
      </c>
      <c r="D5">
        <f>Results!K2</f>
        <v>0</v>
      </c>
      <c r="E5" s="20" t="str">
        <f>IF(D5&gt;=60,"Ok","Fail")</f>
        <v>Fail</v>
      </c>
    </row>
    <row r="6" spans="1:5" ht="12.75">
      <c r="A6">
        <v>4</v>
      </c>
      <c r="B6" t="s">
        <v>50</v>
      </c>
      <c r="D6">
        <f>Results!M2+Results!N2+Results!L2</f>
        <v>0</v>
      </c>
      <c r="E6" s="20" t="str">
        <f>IF(D6&gt;=18,"Ok","Fail")</f>
        <v>Fail</v>
      </c>
    </row>
    <row r="7" spans="1:5" ht="12.75">
      <c r="A7">
        <v>5</v>
      </c>
      <c r="B7" t="s">
        <v>107</v>
      </c>
      <c r="D7">
        <f>Results!E13</f>
        <v>0</v>
      </c>
      <c r="E7" s="20" t="str">
        <f>IF(D7=1,"Ok","Fail")</f>
        <v>Fail</v>
      </c>
    </row>
    <row r="8" spans="1:6" ht="12.75">
      <c r="A8">
        <v>6</v>
      </c>
      <c r="B8" t="s">
        <v>98</v>
      </c>
      <c r="D8">
        <f>Results!K2</f>
        <v>0</v>
      </c>
      <c r="E8" s="20" t="str">
        <f>IF(D8&lt;=81,"Ok","Fail")</f>
        <v>Ok</v>
      </c>
      <c r="F8" s="21" t="str">
        <f>IF(E8="Fail",IF((D8-90&lt;=D3-115),"Ok","Fail"),"Ok")</f>
        <v>Ok</v>
      </c>
    </row>
    <row r="9" spans="1:5" ht="12.75">
      <c r="A9">
        <v>7</v>
      </c>
      <c r="B9" t="s">
        <v>68</v>
      </c>
      <c r="D9">
        <f>Results!O2</f>
        <v>0</v>
      </c>
      <c r="E9" s="20" t="str">
        <f>IF(D9&gt;=0,"Ok","Fail")</f>
        <v>Ok</v>
      </c>
    </row>
    <row r="10" spans="1:6" ht="12.75">
      <c r="A10">
        <v>8</v>
      </c>
      <c r="B10" t="s">
        <v>51</v>
      </c>
      <c r="D10">
        <f>Results!O2</f>
        <v>0</v>
      </c>
      <c r="E10" s="20" t="str">
        <f>IF(D10&lt;=6,"Ok","Fail")</f>
        <v>Ok</v>
      </c>
      <c r="F10" s="21" t="str">
        <f>IF(E10="Fail",IF((D10-6&lt;=(D3-90)-(D8-81)),"Ok","Fail"),"Ok")</f>
        <v>Ok</v>
      </c>
    </row>
    <row r="11" spans="1:5" ht="12.75">
      <c r="A11">
        <v>9</v>
      </c>
      <c r="B11" t="s">
        <v>52</v>
      </c>
      <c r="D11">
        <f>Results!S2</f>
        <v>0</v>
      </c>
      <c r="E11" s="20" t="str">
        <f>IF(D11&gt;=9,"Ok","Fail")</f>
        <v>Fail</v>
      </c>
    </row>
    <row r="12" spans="1:5" ht="12.75">
      <c r="A12">
        <v>10</v>
      </c>
      <c r="B12" t="s">
        <v>108</v>
      </c>
      <c r="D12">
        <f>IF(Results!E53=TRUE,1,0)</f>
        <v>0</v>
      </c>
      <c r="E12" s="20" t="str">
        <f>IF(D12=1,"Ok","Fail")</f>
        <v>Fail</v>
      </c>
    </row>
    <row r="13" spans="1:6" ht="12.75">
      <c r="A13">
        <v>11</v>
      </c>
      <c r="B13" t="s">
        <v>99</v>
      </c>
      <c r="D13">
        <f>Results!S2</f>
        <v>0</v>
      </c>
      <c r="E13" s="20" t="str">
        <f>IF(D13&lt;=18,"Ok","Fail")</f>
        <v>Ok</v>
      </c>
      <c r="F13" s="21" t="str">
        <f>IF(E13="Fail",IF((D13-15&lt;=(D3-115)-(D8-90)-(D10-6)),"Ok","Fail"),"Ok")</f>
        <v>Ok</v>
      </c>
    </row>
    <row r="14" spans="1:5" ht="12.75">
      <c r="A14">
        <v>12</v>
      </c>
      <c r="B14" t="s">
        <v>53</v>
      </c>
      <c r="D14">
        <f>Results!W2</f>
        <v>0</v>
      </c>
      <c r="E14" s="20" t="str">
        <f>IF(D14&gt;=0,"Ok","Fail")</f>
        <v>Ok</v>
      </c>
    </row>
    <row r="15" spans="1:6" ht="12.75">
      <c r="A15">
        <v>13</v>
      </c>
      <c r="B15" t="s">
        <v>54</v>
      </c>
      <c r="D15">
        <f>Results!W2</f>
        <v>0</v>
      </c>
      <c r="E15" s="20" t="str">
        <f>IF(D15&lt;=6,"Ok","Fail")</f>
        <v>Ok</v>
      </c>
      <c r="F15" s="21" t="str">
        <f>IF(E15="Fail",IF((D15-6&lt;=(D3-115)-(D8-90)-(D10-6)-(D13-15)),"Ok","Fail"),"Ok")</f>
        <v>Ok</v>
      </c>
    </row>
    <row r="16" spans="1:5" ht="12.75">
      <c r="A16">
        <v>14</v>
      </c>
      <c r="B16" t="s">
        <v>55</v>
      </c>
      <c r="D16">
        <f>Results!X2</f>
        <v>0</v>
      </c>
      <c r="E16" s="20" t="str">
        <f>IF(D16&gt;=0,"Ok","Fail")</f>
        <v>Ok</v>
      </c>
    </row>
    <row r="17" spans="1:6" ht="12.75">
      <c r="A17">
        <v>15</v>
      </c>
      <c r="B17" t="s">
        <v>56</v>
      </c>
      <c r="D17">
        <f>Results!X2</f>
        <v>0</v>
      </c>
      <c r="E17" s="20" t="str">
        <f>IF(D17&lt;=6,"Ok","Fail")</f>
        <v>Ok</v>
      </c>
      <c r="F17" s="21" t="str">
        <f>IF(E17="Fail",IF((D17-6&lt;=(D3-115)-(D8-90)-(D10-6)-(D13-15)-(D15-6)),"Ok","Fail"),"Ok")</f>
        <v>Ok</v>
      </c>
    </row>
    <row r="18" spans="1:5" ht="12.75">
      <c r="A18">
        <v>16</v>
      </c>
      <c r="B18" t="s">
        <v>43</v>
      </c>
      <c r="D18">
        <f>Results!Y2</f>
        <v>0</v>
      </c>
      <c r="E18" s="20" t="str">
        <f>IF(D18&gt;=0,"Ok","Fail")</f>
        <v>Ok</v>
      </c>
    </row>
    <row r="19" spans="1:6" ht="12.75">
      <c r="A19">
        <v>17</v>
      </c>
      <c r="B19" t="s">
        <v>44</v>
      </c>
      <c r="D19">
        <f>Results!Y2</f>
        <v>0</v>
      </c>
      <c r="E19" s="20" t="str">
        <f>IF(D19&lt;=6,"Ok","Fail")</f>
        <v>Ok</v>
      </c>
      <c r="F19" s="21" t="str">
        <f>IF(E19="Fail",IF((D19-6&lt;=(D3-115)-(D8-90)-(D10-6)-(D13-15)-(D15-6)-(D17-6)),"Ok","Fail"),"Ok")</f>
        <v>Ok</v>
      </c>
    </row>
    <row r="20" spans="1:5" ht="12.75">
      <c r="A20">
        <v>18</v>
      </c>
      <c r="E20" s="20"/>
    </row>
    <row r="21" spans="1:6" ht="12.75">
      <c r="A21">
        <v>19</v>
      </c>
      <c r="E21" s="20"/>
      <c r="F21" s="21"/>
    </row>
    <row r="22" spans="1:5" ht="12.75">
      <c r="A22">
        <v>20</v>
      </c>
      <c r="B22" t="s">
        <v>45</v>
      </c>
      <c r="D22">
        <f>Results!AA2</f>
        <v>0</v>
      </c>
      <c r="E22" s="20" t="str">
        <f>IF(D22&gt;=0,"Ok","Fail")</f>
        <v>Ok</v>
      </c>
    </row>
    <row r="23" spans="1:6" ht="12.75">
      <c r="A23">
        <v>21</v>
      </c>
      <c r="B23" t="s">
        <v>46</v>
      </c>
      <c r="D23">
        <f>Results!AA2</f>
        <v>0</v>
      </c>
      <c r="E23" s="20" t="str">
        <f>IF(D23&lt;=6,"Ok","Fail")</f>
        <v>Ok</v>
      </c>
      <c r="F23" s="21" t="str">
        <f>IF(E23="Fail",IF((D23-6&lt;=(D3-115)-(D8-90)-(D10-6)-(D13-15)-(D15-6)-(D17-6)-(D19-6)-(D21-18)),"Ok","Fail"),"Ok")</f>
        <v>Ok</v>
      </c>
    </row>
    <row r="24" spans="1:5" ht="12.75">
      <c r="A24">
        <v>22</v>
      </c>
      <c r="B24" t="s">
        <v>47</v>
      </c>
      <c r="D24">
        <f>Results!AB2</f>
        <v>0</v>
      </c>
      <c r="E24" s="20" t="str">
        <f>IF(D24&gt;=0,"Ok","Fail")</f>
        <v>Ok</v>
      </c>
    </row>
    <row r="25" spans="1:6" ht="12.75">
      <c r="A25">
        <v>23</v>
      </c>
      <c r="B25" t="s">
        <v>48</v>
      </c>
      <c r="D25">
        <f>Results!AB2</f>
        <v>0</v>
      </c>
      <c r="E25" s="20" t="str">
        <f>IF(D25&lt;=6,"Ok","Fail")</f>
        <v>Ok</v>
      </c>
      <c r="F25" s="21" t="str">
        <f>IF(E25="Fail",IF((D25-6&lt;=(D3-115)-(D8-90)-(D10-6)-(D113-15)-(D15-6)-(D17-6)-(D19-6)-(D21-18)-(D23-6)),"Ok","Fail"),"Ok")</f>
        <v>Ok</v>
      </c>
    </row>
    <row r="26" spans="1:5" ht="12.75">
      <c r="A26">
        <v>24</v>
      </c>
      <c r="B26" t="s">
        <v>49</v>
      </c>
      <c r="D26">
        <f>IF(Results!E52=FALSE,1,0)</f>
        <v>0</v>
      </c>
      <c r="E26" s="20" t="str">
        <f>IF(D26=1,"Ok","Fail")</f>
        <v>Fail</v>
      </c>
    </row>
    <row r="27" spans="1:5" ht="12.75">
      <c r="A27">
        <v>25</v>
      </c>
      <c r="B27" t="s">
        <v>101</v>
      </c>
      <c r="D27">
        <f>(Results!AH2-(Results!AJ2+Results!AK2))</f>
        <v>0</v>
      </c>
      <c r="E27" s="20" t="str">
        <f>IF(D27&gt;=36,"Ok","Fail")</f>
        <v>Fail</v>
      </c>
    </row>
    <row r="28" spans="1:5" ht="12.75">
      <c r="A28">
        <v>26</v>
      </c>
      <c r="B28" t="s">
        <v>102</v>
      </c>
      <c r="D28">
        <f>(Results!AI2)</f>
        <v>0</v>
      </c>
      <c r="E28" s="20" t="str">
        <f>IF(D28&gt;=9,"Ok","Fail")</f>
        <v>Fail</v>
      </c>
    </row>
    <row r="29" spans="1:5" ht="12.75">
      <c r="A29">
        <v>27</v>
      </c>
      <c r="B29" t="s">
        <v>103</v>
      </c>
      <c r="D29">
        <f>(Results!AD2+Results!AE2)</f>
        <v>0</v>
      </c>
      <c r="E29" s="20" t="str">
        <f>IF(D29&gt;=45,"Ok","Fail")</f>
        <v>Fail</v>
      </c>
    </row>
    <row r="30" spans="1:5" ht="12.75">
      <c r="A30">
        <v>28</v>
      </c>
      <c r="B30" t="s">
        <v>104</v>
      </c>
      <c r="D30">
        <f>(Results!AE2)</f>
        <v>0</v>
      </c>
      <c r="E30" s="20" t="str">
        <f>IF(D30&gt;=18,"Ok","Fail")</f>
        <v>Fail</v>
      </c>
    </row>
  </sheetData>
  <sheetProtection/>
  <conditionalFormatting sqref="E1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2010-09-23T16:16:15Z</dcterms:created>
  <dcterms:modified xsi:type="dcterms:W3CDTF">2019-07-05T06:42:18Z</dcterms:modified>
  <cp:category/>
  <cp:version/>
  <cp:contentType/>
  <cp:contentStatus/>
</cp:coreProperties>
</file>